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00" windowHeight="11505" tabRatio="840" activeTab="5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AUS" sheetId="9" r:id="rId9"/>
  </sheets>
  <definedNames>
    <definedName name="_xlnm.Print_Area" localSheetId="8">'AUS'!$A$1:$I$11</definedName>
    <definedName name="_xlnm.Print_Area" localSheetId="0">'JS'!$A$1:$X$24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'QIN-LYG(KANTO)'!$A$1:$L$13</definedName>
    <definedName name="_xlnm.Print_Area" localSheetId="4">'SHA(KANTO)'!$A$1:$L$32</definedName>
    <definedName name="_xlnm.Print_Area" localSheetId="7">'XG-LK-DL (KANSAI)'!$A$1:$O$16</definedName>
  </definedNames>
  <calcPr fullCalcOnLoad="1"/>
</workbook>
</file>

<file path=xl/sharedStrings.xml><?xml version="1.0" encoding="utf-8"?>
<sst xmlns="http://schemas.openxmlformats.org/spreadsheetml/2006/main" count="801" uniqueCount="434">
  <si>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</si>
  <si>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</si>
  <si>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</si>
  <si>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</si>
  <si>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</si>
  <si>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</si>
  <si>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</si>
  <si>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</si>
  <si>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</si>
  <si>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</si>
  <si>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</si>
  <si>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</si>
  <si>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</si>
  <si>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</si>
  <si>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</si>
  <si>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</si>
  <si>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</si>
  <si>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</si>
  <si>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</si>
  <si>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</si>
  <si>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</si>
  <si>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</si>
  <si>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</si>
  <si>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</si>
  <si>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</si>
  <si>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</si>
  <si>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</si>
  <si>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</si>
  <si>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(NA1)</t>
  </si>
  <si>
    <t>(NJ1)</t>
  </si>
  <si>
    <t xml:space="preserve">      SINOTRANS CONTAINER LINES</t>
  </si>
  <si>
    <t xml:space="preserve">WEBSITE URL:  </t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</si>
  <si>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</si>
  <si>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</si>
  <si>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</si>
  <si>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</si>
  <si>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</si>
  <si>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</si>
  <si>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</si>
  <si>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</si>
  <si>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</si>
  <si>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</si>
  <si>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</si>
  <si>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</si>
  <si>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</si>
  <si>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</si>
  <si>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</si>
  <si>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</si>
  <si>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</si>
  <si>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</si>
  <si>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</si>
  <si>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</si>
  <si>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</si>
  <si>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</si>
  <si>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</si>
  <si>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</si>
  <si>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</si>
  <si>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</si>
  <si>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</si>
  <si>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</si>
  <si>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</si>
  <si>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VESSEL</t>
  </si>
  <si>
    <t>VOY NO.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</si>
  <si>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</si>
  <si>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</si>
  <si>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</si>
  <si>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</si>
  <si>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</si>
  <si>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</si>
  <si>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</si>
  <si>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</si>
  <si>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</si>
  <si>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</si>
  <si>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</si>
  <si>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</si>
  <si>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</si>
  <si>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</si>
  <si>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</si>
  <si>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</si>
  <si>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</si>
  <si>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</si>
  <si>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</si>
  <si>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</si>
  <si>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</si>
  <si>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</si>
  <si>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(SKS6)</t>
  </si>
  <si>
    <t>(SKS2)</t>
  </si>
  <si>
    <t>(SKS7)</t>
  </si>
  <si>
    <t>(金) QQCT</t>
  </si>
  <si>
    <t>HANSA STEINBURG</t>
  </si>
  <si>
    <t>(SKT7)</t>
  </si>
  <si>
    <t>QQCTU</t>
  </si>
  <si>
    <t xml:space="preserve">QIANWAN CONTAINER TERMINAL NO.4 </t>
  </si>
  <si>
    <t>RESOLUTION</t>
  </si>
  <si>
    <t>XIN MING ZHOU 22</t>
  </si>
  <si>
    <t>SINOTRANS NINGBO</t>
  </si>
  <si>
    <t>SUBJECT TO CHANGE WITH OR WITHOUT NOTICE</t>
  </si>
  <si>
    <t>(月) QQCTU</t>
  </si>
  <si>
    <t>HANSA FRESENBURG</t>
  </si>
  <si>
    <t>ANONA IPSA</t>
  </si>
  <si>
    <t xml:space="preserve">            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</si>
  <si>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</si>
  <si>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</si>
  <si>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</si>
  <si>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</si>
  <si>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</si>
  <si>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</si>
  <si>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</si>
  <si>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</si>
  <si>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http://www.sinotrans.co.jp/</t>
  </si>
  <si>
    <t>SEOUL TRADER</t>
  </si>
  <si>
    <t>JRS CANIS</t>
  </si>
  <si>
    <t xml:space="preserve">TALLAHASSEE 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</si>
  <si>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</si>
  <si>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</si>
  <si>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</si>
  <si>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</si>
  <si>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</si>
  <si>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</si>
  <si>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</si>
  <si>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</si>
  <si>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</si>
  <si>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</si>
  <si>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</si>
  <si>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</si>
  <si>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</si>
  <si>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</si>
  <si>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</si>
  <si>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</si>
  <si>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</si>
  <si>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</si>
  <si>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</si>
  <si>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</si>
  <si>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</si>
  <si>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</si>
  <si>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</si>
  <si>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 xml:space="preserve">SITC KWANGYANG </t>
  </si>
  <si>
    <t>CANCELED</t>
  </si>
  <si>
    <t>MITRA BHUM</t>
  </si>
  <si>
    <t>(SKT5)</t>
  </si>
  <si>
    <t>-</t>
  </si>
  <si>
    <t>FPMC CONTAINER 8</t>
  </si>
  <si>
    <t>(SKT2)</t>
  </si>
  <si>
    <t>(SNG2)</t>
  </si>
  <si>
    <t>(SKT4)</t>
  </si>
  <si>
    <t xml:space="preserve">SINOTRANS SHANGHAI </t>
  </si>
  <si>
    <t>(SNG5)</t>
  </si>
  <si>
    <t>(SKT6)</t>
  </si>
  <si>
    <t>(SNG7)</t>
  </si>
  <si>
    <t>(NKT1)</t>
  </si>
  <si>
    <t>(NJ1)</t>
  </si>
  <si>
    <t>(SKT7)</t>
  </si>
  <si>
    <t>FPMC CONTAINER 7</t>
  </si>
  <si>
    <t xml:space="preserve">SINOTRANS QINGDAO </t>
  </si>
  <si>
    <t>SINOTRANS DALIAN</t>
  </si>
  <si>
    <t>-</t>
  </si>
  <si>
    <t>(SKS2)</t>
  </si>
  <si>
    <t>(SKY1)</t>
  </si>
  <si>
    <t>SINOTRANS DALIAN</t>
  </si>
  <si>
    <t>(SKS6)</t>
  </si>
  <si>
    <t>(SKS7)</t>
  </si>
  <si>
    <t>SINOTRANS TIANJIN</t>
  </si>
  <si>
    <t>SITC HOCHIMINH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</si>
  <si>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</si>
  <si>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(LQKS1)</t>
  </si>
  <si>
    <t>(QKSY1)</t>
  </si>
  <si>
    <t>JRS CANIS</t>
  </si>
  <si>
    <t>(QA2)</t>
  </si>
  <si>
    <t>SINOTRANS SHENZHEN</t>
  </si>
  <si>
    <t>CSCL YOKOHAMA</t>
  </si>
  <si>
    <t>COSCO KIKU</t>
  </si>
  <si>
    <t>SITC MANILA</t>
  </si>
  <si>
    <t>1632S</t>
  </si>
  <si>
    <t>1658E/W</t>
  </si>
  <si>
    <t>1650E/W</t>
  </si>
  <si>
    <t>SINOTRANS CONTAINER LINES</t>
  </si>
  <si>
    <r>
      <t>JAPAN(</t>
    </r>
    <r>
      <rPr>
        <b/>
        <sz val="9"/>
        <rFont val="ＭＳ Ｐゴシック"/>
        <family val="3"/>
      </rPr>
      <t>横浜・大阪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MELBOURNE - SYDNEY - BRISBANE </t>
    </r>
    <r>
      <rPr>
        <b/>
        <sz val="9"/>
        <rFont val="ＭＳ Ｐゴシック"/>
        <family val="3"/>
      </rPr>
      <t>サービス</t>
    </r>
  </si>
  <si>
    <t>VESSEL</t>
  </si>
  <si>
    <t>VOY NO.</t>
  </si>
  <si>
    <t>EMC, KL, MOL, COSCO,
 OOCL &amp; YML SVC</t>
  </si>
  <si>
    <t>(NEAX)</t>
  </si>
  <si>
    <t>(SB)</t>
  </si>
  <si>
    <r>
      <t>(</t>
    </r>
    <r>
      <rPr>
        <sz val="8"/>
        <rFont val="ＤＦＰ特太ゴシック体"/>
        <family val="3"/>
      </rPr>
      <t>日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日</t>
    </r>
    <r>
      <rPr>
        <sz val="8"/>
        <rFont val="Arial"/>
        <family val="2"/>
      </rPr>
      <t>)</t>
    </r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</si>
  <si>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</si>
  <si>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t>ITAL LIBERA</t>
  </si>
  <si>
    <t>(EMC)</t>
  </si>
  <si>
    <t>1626E/1626W</t>
  </si>
  <si>
    <t>12/29-30</t>
  </si>
  <si>
    <t>12/30-31</t>
  </si>
  <si>
    <t>12/31-1/01</t>
  </si>
  <si>
    <t>XIN MING ZHOU 22</t>
  </si>
  <si>
    <t>OPTIMA</t>
  </si>
  <si>
    <t xml:space="preserve">CSCL YOKOHAMA </t>
  </si>
  <si>
    <t>ARGOS</t>
  </si>
  <si>
    <t>026S</t>
  </si>
  <si>
    <t>(OOCL)</t>
  </si>
  <si>
    <r>
      <t xml:space="preserve">1/01-01
</t>
    </r>
    <r>
      <rPr>
        <sz val="8.5"/>
        <rFont val="ＭＳ Ｐゴシック"/>
        <family val="3"/>
      </rPr>
      <t>本牧</t>
    </r>
    <r>
      <rPr>
        <sz val="8.5"/>
        <rFont val="Arial"/>
        <family val="2"/>
      </rPr>
      <t>BC-1</t>
    </r>
  </si>
  <si>
    <r>
      <t xml:space="preserve">1/03-03
</t>
    </r>
    <r>
      <rPr>
        <sz val="8.5"/>
        <rFont val="ＭＳ Ｐゴシック"/>
        <family val="3"/>
      </rPr>
      <t>南港C-4</t>
    </r>
  </si>
  <si>
    <t>12/28-28</t>
  </si>
  <si>
    <t>12/29-29</t>
  </si>
  <si>
    <t>12/30-30</t>
  </si>
  <si>
    <t>1/05-06</t>
  </si>
  <si>
    <t>1/06-07</t>
  </si>
  <si>
    <t>1/07-08</t>
  </si>
  <si>
    <t>1652E/W</t>
  </si>
  <si>
    <t>12/30</t>
  </si>
  <si>
    <t>084S</t>
  </si>
  <si>
    <r>
      <t xml:space="preserve">1/08-08
</t>
    </r>
    <r>
      <rPr>
        <sz val="8.5"/>
        <rFont val="ＭＳ Ｐゴシック"/>
        <family val="3"/>
      </rPr>
      <t>本牧BC</t>
    </r>
  </si>
  <si>
    <r>
      <t xml:space="preserve">1/10-10
</t>
    </r>
    <r>
      <rPr>
        <sz val="8.5"/>
        <rFont val="ＭＳ Ｐゴシック"/>
        <family val="3"/>
      </rPr>
      <t>夢洲C-11</t>
    </r>
  </si>
  <si>
    <t>ARICA BRIDGE</t>
  </si>
  <si>
    <t>1627E/1627W</t>
  </si>
  <si>
    <t>1/04-04</t>
  </si>
  <si>
    <t>1/05-05</t>
  </si>
  <si>
    <t>1/06-06</t>
  </si>
  <si>
    <t>1/12-13</t>
  </si>
  <si>
    <t>1/13-14</t>
  </si>
  <si>
    <t>1/14-15</t>
  </si>
  <si>
    <t>1652E/W</t>
  </si>
  <si>
    <t>12/29-30</t>
  </si>
  <si>
    <t>12/30-30</t>
  </si>
  <si>
    <t>SITC HEBEI</t>
  </si>
  <si>
    <t>1643N/1644S</t>
  </si>
  <si>
    <t>12/31-31</t>
  </si>
  <si>
    <t>12/28-29</t>
  </si>
  <si>
    <t>062E/W</t>
  </si>
  <si>
    <t>104E/W</t>
  </si>
  <si>
    <t>1653E/W</t>
  </si>
  <si>
    <t>1/01-02</t>
  </si>
  <si>
    <t>1/01-01</t>
  </si>
  <si>
    <t>074E/W</t>
  </si>
  <si>
    <t>ARICA BRIDGE</t>
  </si>
  <si>
    <t>1626E/W</t>
  </si>
  <si>
    <t>070E/W</t>
  </si>
  <si>
    <t>1/11-11</t>
  </si>
  <si>
    <t>1/12-12</t>
  </si>
  <si>
    <t>1/13-13</t>
  </si>
  <si>
    <t>JJ NAGOYA</t>
  </si>
  <si>
    <t>258E/W</t>
  </si>
  <si>
    <t>1653E/W</t>
  </si>
  <si>
    <t>1/02-03</t>
  </si>
  <si>
    <t>1/03-03</t>
  </si>
  <si>
    <t>1/02-02</t>
  </si>
  <si>
    <t>1/03-04</t>
  </si>
  <si>
    <t>1662E/W</t>
  </si>
  <si>
    <t>1626E/W</t>
  </si>
  <si>
    <t>1/02-02</t>
  </si>
  <si>
    <t xml:space="preserve">CSCL TOKYO </t>
  </si>
  <si>
    <t>157E/W</t>
  </si>
  <si>
    <t>093E/W</t>
  </si>
  <si>
    <t>097E/W</t>
  </si>
  <si>
    <t>1625N/1626S</t>
  </si>
  <si>
    <t>1/07-07</t>
  </si>
  <si>
    <t>1/04-04</t>
  </si>
  <si>
    <t>1/04-05</t>
  </si>
  <si>
    <t>075E/W</t>
  </si>
  <si>
    <t>1/06-06</t>
  </si>
  <si>
    <t>105E/W</t>
  </si>
  <si>
    <t xml:space="preserve">SINOTRANS SHANGHAI </t>
  </si>
  <si>
    <t>1701E/W</t>
  </si>
  <si>
    <t>1701E/W</t>
  </si>
  <si>
    <t>1/08-09</t>
  </si>
  <si>
    <t>1/08-08</t>
  </si>
  <si>
    <t xml:space="preserve">SINOTRANS QINGDAO </t>
  </si>
  <si>
    <t>1652E/W</t>
  </si>
  <si>
    <t>CSCL NAGOYA</t>
  </si>
  <si>
    <t>139E/W</t>
  </si>
  <si>
    <t>SITC HOCHIMINH</t>
  </si>
  <si>
    <t>1702S</t>
  </si>
  <si>
    <t>063E/W</t>
  </si>
  <si>
    <t>SITC MANILA</t>
  </si>
  <si>
    <t>1/03-03</t>
  </si>
  <si>
    <t>BARO</t>
  </si>
  <si>
    <t>1627E/W</t>
  </si>
  <si>
    <t>048E/W</t>
  </si>
  <si>
    <t>1/04-05</t>
  </si>
  <si>
    <t>1652E/W</t>
  </si>
  <si>
    <r>
      <t xml:space="preserve">1/03-03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C-3</t>
    </r>
    <r>
      <rPr>
        <b/>
        <sz val="8.5"/>
        <rFont val="ＭＳ Ｐゴシック"/>
        <family val="3"/>
      </rPr>
      <t>　　　</t>
    </r>
  </si>
  <si>
    <t>1/03-04</t>
  </si>
  <si>
    <r>
      <t xml:space="preserve">1/02-03              </t>
    </r>
    <r>
      <rPr>
        <sz val="8.5"/>
        <rFont val="ＭＳ Ｐゴシック"/>
        <family val="3"/>
      </rPr>
      <t>夢洲　　　</t>
    </r>
  </si>
  <si>
    <t>1/03-03</t>
  </si>
  <si>
    <t>733E/W</t>
  </si>
  <si>
    <t>1/03-03</t>
  </si>
  <si>
    <t>1/02-03</t>
  </si>
  <si>
    <t>1701E/1701W</t>
  </si>
  <si>
    <t>ISARA BHUM</t>
  </si>
  <si>
    <t>1/10-10</t>
  </si>
  <si>
    <t>CY OPEN</t>
  </si>
  <si>
    <t>CY CUT</t>
  </si>
  <si>
    <t>CY CUT</t>
  </si>
  <si>
    <t>1/10-11</t>
  </si>
  <si>
    <t>11/11-11</t>
  </si>
  <si>
    <t>044E/W</t>
  </si>
  <si>
    <r>
      <t>1/03-04</t>
    </r>
    <r>
      <rPr>
        <b/>
        <sz val="8"/>
        <rFont val="ＭＳ Ｐゴシック"/>
        <family val="3"/>
      </rPr>
      <t>　</t>
    </r>
  </si>
  <si>
    <t>1/04-04</t>
  </si>
  <si>
    <t>CY CUT</t>
  </si>
  <si>
    <t>CY OPEN</t>
  </si>
  <si>
    <t>CY CUT</t>
  </si>
  <si>
    <t>CY CUT</t>
  </si>
  <si>
    <t>1/09-10</t>
  </si>
  <si>
    <t>1/09-09</t>
  </si>
  <si>
    <t>1/10-11</t>
  </si>
  <si>
    <t>1/13-13</t>
  </si>
  <si>
    <t>CY OPEN</t>
  </si>
  <si>
    <t>CY CUT</t>
  </si>
  <si>
    <t>259E/W</t>
  </si>
  <si>
    <t>1701E/W</t>
  </si>
  <si>
    <t>1653E/W</t>
  </si>
  <si>
    <t>1654E/W</t>
  </si>
  <si>
    <t>1/14-14</t>
  </si>
  <si>
    <t>1/11-12</t>
  </si>
  <si>
    <t>1/15-16</t>
  </si>
  <si>
    <t>1/15-15</t>
  </si>
  <si>
    <t>218E/W</t>
  </si>
  <si>
    <t>094E/W</t>
  </si>
  <si>
    <t>098E/W</t>
  </si>
  <si>
    <t>1702E/W</t>
  </si>
  <si>
    <t>064E/W</t>
  </si>
  <si>
    <t>106E/W</t>
  </si>
  <si>
    <t>CY OPEN</t>
  </si>
  <si>
    <t>CY CUT</t>
  </si>
  <si>
    <t>1/10-10</t>
  </si>
  <si>
    <t>1/11-12</t>
  </si>
  <si>
    <t>1/13-13</t>
  </si>
  <si>
    <t>076E/W</t>
  </si>
  <si>
    <t>071E/W</t>
  </si>
  <si>
    <t>RESOLUTION</t>
  </si>
  <si>
    <t>734E/W</t>
  </si>
  <si>
    <t>1/10-11</t>
  </si>
  <si>
    <t>1/09-10</t>
  </si>
  <si>
    <t>CY OPEN</t>
  </si>
  <si>
    <t>CY CUT</t>
  </si>
  <si>
    <t>12/28</t>
  </si>
  <si>
    <t>1/05</t>
  </si>
  <si>
    <t>1/12</t>
  </si>
  <si>
    <t>12/28</t>
  </si>
  <si>
    <t>1/06</t>
  </si>
  <si>
    <t>1/10</t>
  </si>
  <si>
    <t>12/28</t>
  </si>
  <si>
    <t>1/03-04</t>
  </si>
  <si>
    <t>1/06</t>
  </si>
  <si>
    <t>1/12</t>
  </si>
  <si>
    <t>1/11</t>
  </si>
  <si>
    <t>1/13</t>
  </si>
  <si>
    <t>12/27</t>
  </si>
  <si>
    <t>1/10</t>
  </si>
  <si>
    <t>1/13</t>
  </si>
  <si>
    <t>1/06</t>
  </si>
  <si>
    <t>1/02-03</t>
  </si>
  <si>
    <r>
      <t xml:space="preserve">1/10-10              </t>
    </r>
    <r>
      <rPr>
        <sz val="8.5"/>
        <rFont val="ＭＳ Ｐゴシック"/>
        <family val="3"/>
      </rPr>
      <t>夢洲　　　</t>
    </r>
  </si>
  <si>
    <r>
      <t xml:space="preserve">1/09-10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C-3</t>
    </r>
    <r>
      <rPr>
        <b/>
        <sz val="8.5"/>
        <rFont val="ＭＳ Ｐゴシック"/>
        <family val="3"/>
      </rPr>
      <t>　　　</t>
    </r>
  </si>
  <si>
    <t>CSCL NAGOYA</t>
  </si>
  <si>
    <t>140E/W</t>
  </si>
  <si>
    <t>CSCL TOKYO</t>
  </si>
  <si>
    <t>158E/W</t>
  </si>
  <si>
    <t>1/06</t>
  </si>
  <si>
    <t>1/13</t>
  </si>
  <si>
    <t>1/11</t>
  </si>
  <si>
    <t>1/06</t>
  </si>
  <si>
    <t>1/10</t>
  </si>
  <si>
    <t>1/13</t>
  </si>
  <si>
    <t>1/12</t>
  </si>
  <si>
    <t>1/05</t>
  </si>
  <si>
    <t>1/11</t>
  </si>
  <si>
    <t>1/06-06</t>
  </si>
  <si>
    <t>12/30-30</t>
  </si>
  <si>
    <t>1653E/W</t>
  </si>
  <si>
    <t>1653E/W</t>
  </si>
  <si>
    <t>1701E/W</t>
  </si>
  <si>
    <t>未定</t>
  </si>
  <si>
    <t>12/28</t>
  </si>
  <si>
    <t>12/28</t>
  </si>
  <si>
    <t>12/27</t>
  </si>
  <si>
    <t>1/5</t>
  </si>
  <si>
    <t>1/6</t>
  </si>
  <si>
    <t>1/7</t>
  </si>
  <si>
    <t>CFS CUT</t>
  </si>
  <si>
    <r>
      <t>1/4(15:00</t>
    </r>
    <r>
      <rPr>
        <sz val="9"/>
        <color indexed="10"/>
        <rFont val="ＭＳ Ｐゴシック"/>
        <family val="3"/>
      </rPr>
      <t>まで</t>
    </r>
    <r>
      <rPr>
        <sz val="9"/>
        <color indexed="10"/>
        <rFont val="Arial"/>
        <family val="2"/>
      </rPr>
      <t>)</t>
    </r>
  </si>
  <si>
    <t>12/26</t>
  </si>
  <si>
    <r>
      <t>1/04(15:00</t>
    </r>
    <r>
      <rPr>
        <b/>
        <sz val="8"/>
        <color indexed="10"/>
        <rFont val="ＭＳ Ｐゴシック"/>
        <family val="3"/>
      </rPr>
      <t>まで</t>
    </r>
    <r>
      <rPr>
        <b/>
        <sz val="8"/>
        <color indexed="10"/>
        <rFont val="Arial"/>
        <family val="2"/>
      </rPr>
      <t>)</t>
    </r>
  </si>
  <si>
    <t>12/20</t>
  </si>
  <si>
    <t>12/28</t>
  </si>
  <si>
    <t>12/22</t>
  </si>
  <si>
    <t>1/05</t>
  </si>
  <si>
    <t>12/29</t>
  </si>
  <si>
    <t>1/12</t>
  </si>
  <si>
    <t>12/21</t>
  </si>
  <si>
    <t>12/28</t>
  </si>
  <si>
    <t>12/20</t>
  </si>
  <si>
    <t>12/28</t>
  </si>
  <si>
    <t>12/24</t>
  </si>
  <si>
    <t>12/26</t>
  </si>
  <si>
    <t>1701E/W</t>
  </si>
  <si>
    <r>
      <t>1/4(15:00</t>
    </r>
    <r>
      <rPr>
        <b/>
        <sz val="9"/>
        <color indexed="10"/>
        <rFont val="ＭＳ Ｐゴシック"/>
        <family val="3"/>
      </rPr>
      <t>まで</t>
    </r>
    <r>
      <rPr>
        <b/>
        <sz val="9"/>
        <color indexed="10"/>
        <rFont val="Arial"/>
        <family val="2"/>
      </rPr>
      <t>)</t>
    </r>
  </si>
  <si>
    <t>12/20</t>
  </si>
  <si>
    <t>12/20</t>
  </si>
  <si>
    <t>12/20</t>
  </si>
  <si>
    <t>12/24</t>
  </si>
  <si>
    <t>12/27</t>
  </si>
  <si>
    <t>12/19</t>
  </si>
  <si>
    <t>12/19</t>
  </si>
  <si>
    <t>12/20</t>
  </si>
  <si>
    <t>12/20</t>
  </si>
  <si>
    <t>12/28</t>
  </si>
  <si>
    <t>12/24</t>
  </si>
  <si>
    <t>12/27</t>
  </si>
  <si>
    <t>12/20</t>
  </si>
  <si>
    <t>12/28</t>
  </si>
  <si>
    <t>1/10</t>
  </si>
  <si>
    <t>1/21</t>
  </si>
  <si>
    <t>12/27</t>
  </si>
  <si>
    <t>12/24</t>
  </si>
  <si>
    <t>12/20</t>
  </si>
  <si>
    <t>12/20</t>
  </si>
  <si>
    <t>12/20</t>
  </si>
  <si>
    <t>12/22</t>
  </si>
  <si>
    <t>12/24</t>
  </si>
  <si>
    <t>12/27</t>
  </si>
  <si>
    <t>1/5AM</t>
  </si>
  <si>
    <t>12/24</t>
  </si>
  <si>
    <t>1/10 AM</t>
  </si>
  <si>
    <t>12/20</t>
  </si>
  <si>
    <t>12/28</t>
  </si>
  <si>
    <t>CANCEL</t>
  </si>
  <si>
    <t>CANCEL</t>
  </si>
  <si>
    <t>12/28</t>
  </si>
  <si>
    <t>SITC JAKARTA</t>
  </si>
  <si>
    <t>SITC HANSHIN</t>
  </si>
  <si>
    <t>1701N/1702S</t>
  </si>
  <si>
    <t>12/28</t>
  </si>
  <si>
    <t>12/28</t>
  </si>
  <si>
    <t>12/20</t>
  </si>
  <si>
    <t>12/28</t>
  </si>
  <si>
    <t>12/26</t>
  </si>
  <si>
    <t>1/06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</si>
</sst>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</numFmts>
  <fonts count="129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11"/>
      <color indexed="10"/>
      <name val="Arial"/>
      <family val="2"/>
    </font>
    <font>
      <b/>
      <sz val="13"/>
      <name val="Arial Black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sz val="9"/>
      <color indexed="10"/>
      <name val="Arial Black"/>
      <family val="2"/>
    </font>
    <font>
      <b/>
      <sz val="8.5"/>
      <name val="ＭＳ Ｐゴシック"/>
      <family val="3"/>
    </font>
    <font>
      <sz val="7"/>
      <name val="ＤＦＰ特太ゴシック体"/>
      <family val="3"/>
    </font>
    <font>
      <sz val="8"/>
      <name val="ＤＦＰ特太ゴシック体"/>
      <family val="3"/>
    </font>
    <font>
      <b/>
      <sz val="7.5"/>
      <name val="Arial"/>
      <family val="2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10"/>
      <name val="Arial"/>
      <family val="2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Arial Black"/>
      <family val="2"/>
    </font>
    <font>
      <b/>
      <sz val="13"/>
      <color indexed="10"/>
      <name val="Arial Black"/>
      <family val="2"/>
    </font>
    <font>
      <b/>
      <sz val="12"/>
      <color indexed="10"/>
      <name val="Arial Black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8.5"/>
      <color indexed="10"/>
      <name val="Arial"/>
      <family val="2"/>
    </font>
    <font>
      <sz val="8.5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Arial"/>
      <family val="2"/>
    </font>
    <font>
      <b/>
      <sz val="18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11"/>
      <color rgb="FFFF0000"/>
      <name val="Arial"/>
      <family val="2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1" applyNumberFormat="0" applyAlignment="0" applyProtection="0"/>
    <xf numFmtId="0" fontId="96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7" fillId="0" borderId="3" applyNumberFormat="0" applyFill="0" applyAlignment="0" applyProtection="0"/>
    <xf numFmtId="0" fontId="98" fillId="28" borderId="0" applyNumberFormat="0" applyBorder="0" applyAlignment="0" applyProtection="0"/>
    <xf numFmtId="0" fontId="99" fillId="29" borderId="4" applyNumberFormat="0" applyAlignment="0" applyProtection="0"/>
    <xf numFmtId="0" fontId="10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7" fillId="30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8" fillId="31" borderId="0" applyNumberFormat="0" applyBorder="0" applyAlignment="0" applyProtection="0"/>
  </cellStyleXfs>
  <cellXfs count="698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58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43" applyAlignment="1" applyProtection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43" applyFill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14" fillId="0" borderId="14" xfId="0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58" fontId="1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" fillId="0" borderId="0" xfId="43" applyFont="1" applyAlignment="1" applyProtection="1">
      <alignment vertical="center"/>
      <protection/>
    </xf>
    <xf numFmtId="0" fontId="32" fillId="0" borderId="0" xfId="0" applyFont="1" applyFill="1" applyAlignment="1">
      <alignment horizontal="center"/>
    </xf>
    <xf numFmtId="0" fontId="44" fillId="0" borderId="24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45" fillId="0" borderId="18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right" vertical="center"/>
    </xf>
    <xf numFmtId="0" fontId="16" fillId="32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51" fillId="0" borderId="0" xfId="43" applyFont="1" applyAlignment="1" applyProtection="1">
      <alignment vertical="center"/>
      <protection/>
    </xf>
    <xf numFmtId="14" fontId="13" fillId="0" borderId="0" xfId="0" applyNumberFormat="1" applyFont="1" applyAlignment="1">
      <alignment horizontal="center" vertical="center"/>
    </xf>
    <xf numFmtId="14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vertical="center" shrinkToFit="1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49" fontId="28" fillId="0" borderId="41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20" fontId="13" fillId="0" borderId="0" xfId="0" applyNumberFormat="1" applyFont="1" applyAlignment="1">
      <alignment/>
    </xf>
    <xf numFmtId="20" fontId="13" fillId="0" borderId="0" xfId="0" applyNumberFormat="1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 shrinkToFi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109" fillId="0" borderId="0" xfId="0" applyNumberFormat="1" applyFont="1" applyFill="1" applyBorder="1" applyAlignment="1">
      <alignment horizontal="center" vertical="center" shrinkToFit="1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58" fontId="113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0" fontId="114" fillId="0" borderId="0" xfId="0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vertical="center"/>
    </xf>
    <xf numFmtId="0" fontId="109" fillId="0" borderId="0" xfId="0" applyFont="1" applyAlignment="1">
      <alignment horizontal="center" vertical="center"/>
    </xf>
    <xf numFmtId="0" fontId="112" fillId="0" borderId="0" xfId="0" applyFont="1" applyAlignment="1">
      <alignment vertical="center"/>
    </xf>
    <xf numFmtId="0" fontId="14" fillId="0" borderId="4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6" fillId="32" borderId="0" xfId="0" applyFont="1" applyFill="1" applyAlignment="1">
      <alignment/>
    </xf>
    <xf numFmtId="0" fontId="14" fillId="0" borderId="4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vertical="center" wrapText="1" shrinkToFit="1"/>
    </xf>
    <xf numFmtId="0" fontId="14" fillId="33" borderId="46" xfId="0" applyFont="1" applyFill="1" applyBorder="1" applyAlignment="1">
      <alignment horizontal="center" vertical="center" shrinkToFit="1"/>
    </xf>
    <xf numFmtId="49" fontId="14" fillId="33" borderId="49" xfId="0" applyNumberFormat="1" applyFont="1" applyFill="1" applyBorder="1" applyAlignment="1">
      <alignment horizontal="center" vertical="center" wrapText="1" shrinkToFit="1"/>
    </xf>
    <xf numFmtId="49" fontId="28" fillId="33" borderId="50" xfId="0" applyNumberFormat="1" applyFont="1" applyFill="1" applyBorder="1" applyAlignment="1">
      <alignment horizontal="center" vertical="center" wrapText="1"/>
    </xf>
    <xf numFmtId="49" fontId="28" fillId="33" borderId="51" xfId="0" applyNumberFormat="1" applyFont="1" applyFill="1" applyBorder="1" applyAlignment="1">
      <alignment horizontal="center" vertical="center" wrapText="1"/>
    </xf>
    <xf numFmtId="49" fontId="19" fillId="33" borderId="47" xfId="0" applyNumberFormat="1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 shrinkToFit="1"/>
    </xf>
    <xf numFmtId="0" fontId="19" fillId="33" borderId="53" xfId="0" applyFont="1" applyFill="1" applyBorder="1" applyAlignment="1">
      <alignment vertical="center" wrapText="1" shrinkToFit="1"/>
    </xf>
    <xf numFmtId="0" fontId="19" fillId="33" borderId="54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Alignment="1">
      <alignment/>
    </xf>
    <xf numFmtId="49" fontId="14" fillId="0" borderId="31" xfId="0" applyNumberFormat="1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 shrinkToFit="1"/>
    </xf>
    <xf numFmtId="49" fontId="19" fillId="33" borderId="17" xfId="0" applyNumberFormat="1" applyFont="1" applyFill="1" applyBorder="1" applyAlignment="1">
      <alignment horizontal="center" vertical="center" shrinkToFit="1"/>
    </xf>
    <xf numFmtId="49" fontId="19" fillId="33" borderId="31" xfId="0" applyNumberFormat="1" applyFont="1" applyFill="1" applyBorder="1" applyAlignment="1">
      <alignment horizontal="center" vertical="center" wrapText="1" shrinkToFit="1"/>
    </xf>
    <xf numFmtId="0" fontId="19" fillId="33" borderId="48" xfId="0" applyFont="1" applyFill="1" applyBorder="1" applyAlignment="1">
      <alignment horizontal="left" vertical="center" shrinkToFit="1"/>
    </xf>
    <xf numFmtId="0" fontId="14" fillId="0" borderId="48" xfId="0" applyFont="1" applyFill="1" applyBorder="1" applyAlignment="1">
      <alignment vertical="center" wrapText="1" shrinkToFit="1"/>
    </xf>
    <xf numFmtId="0" fontId="14" fillId="0" borderId="17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vertical="center" wrapText="1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/>
    </xf>
    <xf numFmtId="49" fontId="28" fillId="33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43" fillId="33" borderId="64" xfId="0" applyFont="1" applyFill="1" applyBorder="1" applyAlignment="1">
      <alignment horizontal="center" vertical="center" wrapText="1"/>
    </xf>
    <xf numFmtId="0" fontId="43" fillId="33" borderId="5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top" wrapText="1"/>
    </xf>
    <xf numFmtId="0" fontId="14" fillId="0" borderId="65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shrinkToFit="1"/>
    </xf>
    <xf numFmtId="0" fontId="27" fillId="0" borderId="5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51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 shrinkToFit="1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 quotePrefix="1">
      <alignment horizontal="center" vertical="center" shrinkToFit="1"/>
    </xf>
    <xf numFmtId="0" fontId="14" fillId="33" borderId="53" xfId="0" applyFont="1" applyFill="1" applyBorder="1" applyAlignment="1">
      <alignment vertical="center" shrinkToFit="1"/>
    </xf>
    <xf numFmtId="0" fontId="14" fillId="33" borderId="54" xfId="0" applyFont="1" applyFill="1" applyBorder="1" applyAlignment="1">
      <alignment horizontal="center" vertical="center" shrinkToFit="1"/>
    </xf>
    <xf numFmtId="49" fontId="14" fillId="33" borderId="59" xfId="0" applyNumberFormat="1" applyFont="1" applyFill="1" applyBorder="1" applyAlignment="1">
      <alignment horizontal="center" vertical="center" shrinkToFit="1"/>
    </xf>
    <xf numFmtId="49" fontId="14" fillId="33" borderId="47" xfId="0" applyNumberFormat="1" applyFont="1" applyFill="1" applyBorder="1" applyAlignment="1">
      <alignment horizontal="center" vertical="center" shrinkToFit="1"/>
    </xf>
    <xf numFmtId="49" fontId="14" fillId="0" borderId="49" xfId="0" applyNumberFormat="1" applyFont="1" applyFill="1" applyBorder="1" applyAlignment="1">
      <alignment horizontal="center" vertical="center" wrapText="1" shrinkToFit="1"/>
    </xf>
    <xf numFmtId="190" fontId="16" fillId="0" borderId="0" xfId="0" applyNumberFormat="1" applyFont="1" applyFill="1" applyAlignment="1">
      <alignment/>
    </xf>
    <xf numFmtId="0" fontId="117" fillId="0" borderId="0" xfId="0" applyFont="1" applyFill="1" applyAlignment="1">
      <alignment/>
    </xf>
    <xf numFmtId="0" fontId="118" fillId="0" borderId="0" xfId="0" applyFont="1" applyFill="1" applyAlignment="1">
      <alignment/>
    </xf>
    <xf numFmtId="190" fontId="119" fillId="0" borderId="0" xfId="0" applyNumberFormat="1" applyFont="1" applyFill="1" applyAlignment="1">
      <alignment/>
    </xf>
    <xf numFmtId="0" fontId="117" fillId="0" borderId="0" xfId="0" applyFont="1" applyFill="1" applyAlignment="1">
      <alignment wrapText="1"/>
    </xf>
    <xf numFmtId="0" fontId="119" fillId="0" borderId="0" xfId="0" applyFont="1" applyFill="1" applyAlignment="1">
      <alignment wrapText="1"/>
    </xf>
    <xf numFmtId="0" fontId="119" fillId="0" borderId="0" xfId="0" applyFont="1" applyFill="1" applyAlignment="1">
      <alignment/>
    </xf>
    <xf numFmtId="191" fontId="119" fillId="0" borderId="0" xfId="0" applyNumberFormat="1" applyFont="1" applyFill="1" applyAlignment="1">
      <alignment/>
    </xf>
    <xf numFmtId="0" fontId="120" fillId="0" borderId="0" xfId="0" applyFont="1" applyFill="1" applyAlignment="1">
      <alignment horizontal="center"/>
    </xf>
    <xf numFmtId="190" fontId="121" fillId="0" borderId="0" xfId="0" applyNumberFormat="1" applyFont="1" applyFill="1" applyAlignment="1">
      <alignment/>
    </xf>
    <xf numFmtId="0" fontId="121" fillId="0" borderId="0" xfId="0" applyFont="1" applyFill="1" applyAlignment="1">
      <alignment wrapText="1"/>
    </xf>
    <xf numFmtId="0" fontId="120" fillId="0" borderId="0" xfId="0" applyFont="1" applyFill="1" applyAlignment="1">
      <alignment horizontal="center" wrapText="1"/>
    </xf>
    <xf numFmtId="190" fontId="7" fillId="0" borderId="10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horizontal="center" vertical="center"/>
    </xf>
    <xf numFmtId="190" fontId="5" fillId="0" borderId="23" xfId="0" applyNumberFormat="1" applyFont="1" applyFill="1" applyBorder="1" applyAlignment="1">
      <alignment horizontal="center" vertical="center"/>
    </xf>
    <xf numFmtId="190" fontId="11" fillId="0" borderId="23" xfId="0" applyNumberFormat="1" applyFont="1" applyFill="1" applyBorder="1" applyAlignment="1">
      <alignment horizontal="center" vertical="center"/>
    </xf>
    <xf numFmtId="190" fontId="5" fillId="33" borderId="63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191" fontId="14" fillId="0" borderId="22" xfId="0" applyNumberFormat="1" applyFont="1" applyFill="1" applyBorder="1" applyAlignment="1">
      <alignment horizontal="center" vertical="center"/>
    </xf>
    <xf numFmtId="191" fontId="14" fillId="33" borderId="67" xfId="0" applyNumberFormat="1" applyFont="1" applyFill="1" applyBorder="1" applyAlignment="1">
      <alignment horizontal="center" vertical="center"/>
    </xf>
    <xf numFmtId="0" fontId="14" fillId="33" borderId="41" xfId="0" applyNumberFormat="1" applyFont="1" applyFill="1" applyBorder="1" applyAlignment="1">
      <alignment horizontal="center" vertical="center" wrapText="1"/>
    </xf>
    <xf numFmtId="191" fontId="14" fillId="33" borderId="41" xfId="0" applyNumberFormat="1" applyFont="1" applyFill="1" applyBorder="1" applyAlignment="1">
      <alignment horizontal="center" vertical="center" wrapText="1" shrinkToFit="1"/>
    </xf>
    <xf numFmtId="191" fontId="14" fillId="33" borderId="22" xfId="0" applyNumberFormat="1" applyFont="1" applyFill="1" applyBorder="1" applyAlignment="1">
      <alignment horizontal="center" vertical="center" wrapText="1"/>
    </xf>
    <xf numFmtId="191" fontId="14" fillId="33" borderId="68" xfId="0" applyNumberFormat="1" applyFont="1" applyFill="1" applyBorder="1" applyAlignment="1">
      <alignment horizontal="center" vertical="center" wrapText="1"/>
    </xf>
    <xf numFmtId="191" fontId="14" fillId="33" borderId="69" xfId="0" applyNumberFormat="1" applyFont="1" applyFill="1" applyBorder="1" applyAlignment="1">
      <alignment horizontal="center" vertical="center" wrapText="1"/>
    </xf>
    <xf numFmtId="191" fontId="14" fillId="0" borderId="70" xfId="0" applyNumberFormat="1" applyFont="1" applyFill="1" applyBorder="1" applyAlignment="1">
      <alignment horizontal="center" vertical="center" wrapText="1"/>
    </xf>
    <xf numFmtId="190" fontId="19" fillId="33" borderId="23" xfId="0" applyNumberFormat="1" applyFont="1" applyFill="1" applyBorder="1" applyAlignment="1">
      <alignment horizontal="center" vertical="center"/>
    </xf>
    <xf numFmtId="191" fontId="19" fillId="0" borderId="12" xfId="0" applyNumberFormat="1" applyFont="1" applyFill="1" applyBorder="1" applyAlignment="1">
      <alignment horizontal="center" vertical="center"/>
    </xf>
    <xf numFmtId="191" fontId="19" fillId="33" borderId="21" xfId="0" applyNumberFormat="1" applyFont="1" applyFill="1" applyBorder="1" applyAlignment="1">
      <alignment horizontal="center" vertical="center" wrapText="1"/>
    </xf>
    <xf numFmtId="191" fontId="19" fillId="33" borderId="23" xfId="0" applyNumberFormat="1" applyFont="1" applyFill="1" applyBorder="1" applyAlignment="1">
      <alignment horizontal="center" vertical="center" wrapText="1"/>
    </xf>
    <xf numFmtId="191" fontId="19" fillId="33" borderId="16" xfId="0" applyNumberFormat="1" applyFont="1" applyFill="1" applyBorder="1" applyAlignment="1">
      <alignment horizontal="center" vertical="center" wrapText="1"/>
    </xf>
    <xf numFmtId="191" fontId="19" fillId="33" borderId="61" xfId="0" applyNumberFormat="1" applyFont="1" applyFill="1" applyBorder="1" applyAlignment="1">
      <alignment horizontal="center" vertical="center" wrapText="1"/>
    </xf>
    <xf numFmtId="191" fontId="19" fillId="33" borderId="12" xfId="0" applyNumberFormat="1" applyFont="1" applyFill="1" applyBorder="1" applyAlignment="1">
      <alignment horizontal="center" vertical="center" wrapText="1"/>
    </xf>
    <xf numFmtId="190" fontId="14" fillId="0" borderId="17" xfId="0" applyNumberFormat="1" applyFont="1" applyFill="1" applyBorder="1" applyAlignment="1">
      <alignment horizontal="center" vertical="center"/>
    </xf>
    <xf numFmtId="191" fontId="14" fillId="0" borderId="31" xfId="0" applyNumberFormat="1" applyFont="1" applyFill="1" applyBorder="1" applyAlignment="1">
      <alignment horizontal="center" vertical="center"/>
    </xf>
    <xf numFmtId="191" fontId="14" fillId="0" borderId="46" xfId="0" applyNumberFormat="1" applyFont="1" applyFill="1" applyBorder="1" applyAlignment="1">
      <alignment horizontal="center" vertical="center" wrapText="1"/>
    </xf>
    <xf numFmtId="191" fontId="14" fillId="0" borderId="17" xfId="0" applyNumberFormat="1" applyFont="1" applyFill="1" applyBorder="1" applyAlignment="1">
      <alignment horizontal="center" vertical="center" wrapText="1"/>
    </xf>
    <xf numFmtId="191" fontId="14" fillId="0" borderId="31" xfId="0" applyNumberFormat="1" applyFont="1" applyFill="1" applyBorder="1" applyAlignment="1">
      <alignment horizontal="center" vertical="center" wrapText="1"/>
    </xf>
    <xf numFmtId="190" fontId="23" fillId="0" borderId="0" xfId="0" applyNumberFormat="1" applyFont="1" applyFill="1" applyAlignment="1">
      <alignment horizontal="center" vertical="center"/>
    </xf>
    <xf numFmtId="190" fontId="14" fillId="0" borderId="33" xfId="0" applyNumberFormat="1" applyFont="1" applyBorder="1" applyAlignment="1">
      <alignment vertical="center"/>
    </xf>
    <xf numFmtId="190" fontId="14" fillId="0" borderId="71" xfId="0" applyNumberFormat="1" applyFont="1" applyBorder="1" applyAlignment="1">
      <alignment vertical="center"/>
    </xf>
    <xf numFmtId="190" fontId="14" fillId="0" borderId="39" xfId="0" applyNumberFormat="1" applyFont="1" applyBorder="1" applyAlignment="1">
      <alignment vertical="center"/>
    </xf>
    <xf numFmtId="0" fontId="122" fillId="34" borderId="24" xfId="0" applyFont="1" applyFill="1" applyBorder="1" applyAlignment="1">
      <alignment vertical="center"/>
    </xf>
    <xf numFmtId="0" fontId="122" fillId="34" borderId="11" xfId="0" applyFont="1" applyFill="1" applyBorder="1" applyAlignment="1">
      <alignment horizontal="center" vertical="center"/>
    </xf>
    <xf numFmtId="0" fontId="122" fillId="34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23" fillId="34" borderId="32" xfId="0" applyFont="1" applyFill="1" applyBorder="1" applyAlignment="1">
      <alignment vertical="center"/>
    </xf>
    <xf numFmtId="0" fontId="123" fillId="34" borderId="66" xfId="0" applyFont="1" applyFill="1" applyBorder="1" applyAlignment="1">
      <alignment horizontal="center" vertical="center"/>
    </xf>
    <xf numFmtId="0" fontId="123" fillId="34" borderId="17" xfId="0" applyFont="1" applyFill="1" applyBorder="1" applyAlignment="1">
      <alignment horizontal="center" vertical="center"/>
    </xf>
    <xf numFmtId="191" fontId="123" fillId="34" borderId="69" xfId="0" applyNumberFormat="1" applyFont="1" applyFill="1" applyBorder="1" applyAlignment="1">
      <alignment horizontal="center" vertical="center" wrapText="1"/>
    </xf>
    <xf numFmtId="191" fontId="123" fillId="34" borderId="70" xfId="0" applyNumberFormat="1" applyFont="1" applyFill="1" applyBorder="1" applyAlignment="1">
      <alignment horizontal="center" vertical="center" wrapText="1"/>
    </xf>
    <xf numFmtId="191" fontId="123" fillId="34" borderId="22" xfId="0" applyNumberFormat="1" applyFont="1" applyFill="1" applyBorder="1" applyAlignment="1" quotePrefix="1">
      <alignment horizontal="center" vertical="center" wrapText="1"/>
    </xf>
    <xf numFmtId="0" fontId="15" fillId="33" borderId="20" xfId="0" applyFont="1" applyFill="1" applyBorder="1" applyAlignment="1">
      <alignment vertical="center" shrinkToFit="1"/>
    </xf>
    <xf numFmtId="0" fontId="19" fillId="33" borderId="11" xfId="0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 vertical="center"/>
    </xf>
    <xf numFmtId="191" fontId="19" fillId="33" borderId="16" xfId="0" applyNumberFormat="1" applyFont="1" applyFill="1" applyBorder="1" applyAlignment="1" quotePrefix="1">
      <alignment horizontal="center" vertical="center" wrapText="1"/>
    </xf>
    <xf numFmtId="191" fontId="14" fillId="0" borderId="31" xfId="0" applyNumberFormat="1" applyFont="1" applyFill="1" applyBorder="1" applyAlignment="1" quotePrefix="1">
      <alignment horizontal="center" vertical="center" wrapText="1"/>
    </xf>
    <xf numFmtId="191" fontId="19" fillId="33" borderId="21" xfId="0" applyNumberFormat="1" applyFont="1" applyFill="1" applyBorder="1" applyAlignment="1" quotePrefix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 shrinkToFit="1"/>
    </xf>
    <xf numFmtId="0" fontId="27" fillId="0" borderId="53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49" fontId="27" fillId="0" borderId="72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right" vertical="center" wrapText="1"/>
    </xf>
    <xf numFmtId="191" fontId="14" fillId="0" borderId="68" xfId="0" applyNumberFormat="1" applyFont="1" applyFill="1" applyBorder="1" applyAlignment="1">
      <alignment horizontal="center" vertical="center" wrapText="1"/>
    </xf>
    <xf numFmtId="14" fontId="14" fillId="0" borderId="41" xfId="0" applyNumberFormat="1" applyFont="1" applyFill="1" applyBorder="1" applyAlignment="1" quotePrefix="1">
      <alignment horizontal="center" vertical="center" wrapText="1"/>
    </xf>
    <xf numFmtId="49" fontId="28" fillId="33" borderId="7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9" fillId="33" borderId="53" xfId="0" applyFont="1" applyFill="1" applyBorder="1" applyAlignment="1">
      <alignment vertical="center" shrinkToFit="1"/>
    </xf>
    <xf numFmtId="49" fontId="19" fillId="33" borderId="59" xfId="0" applyNumberFormat="1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left" vertical="center" shrinkToFit="1"/>
    </xf>
    <xf numFmtId="49" fontId="14" fillId="33" borderId="17" xfId="0" applyNumberFormat="1" applyFont="1" applyFill="1" applyBorder="1" applyAlignment="1">
      <alignment horizontal="center" vertical="center" shrinkToFit="1"/>
    </xf>
    <xf numFmtId="49" fontId="14" fillId="33" borderId="31" xfId="0" applyNumberFormat="1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/>
    </xf>
    <xf numFmtId="49" fontId="19" fillId="33" borderId="31" xfId="0" applyNumberFormat="1" applyFont="1" applyFill="1" applyBorder="1" applyAlignment="1">
      <alignment horizontal="center" vertical="center" wrapText="1"/>
    </xf>
    <xf numFmtId="49" fontId="14" fillId="33" borderId="31" xfId="0" applyNumberFormat="1" applyFont="1" applyFill="1" applyBorder="1" applyAlignment="1">
      <alignment horizontal="center" vertical="center" wrapText="1"/>
    </xf>
    <xf numFmtId="185" fontId="14" fillId="0" borderId="41" xfId="0" applyNumberFormat="1" applyFont="1" applyFill="1" applyBorder="1" applyAlignment="1" quotePrefix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/>
    </xf>
    <xf numFmtId="191" fontId="14" fillId="0" borderId="41" xfId="0" applyNumberFormat="1" applyFont="1" applyFill="1" applyBorder="1" applyAlignment="1">
      <alignment horizontal="center" vertical="center" wrapText="1"/>
    </xf>
    <xf numFmtId="191" fontId="14" fillId="0" borderId="72" xfId="0" applyNumberFormat="1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/>
    </xf>
    <xf numFmtId="191" fontId="14" fillId="0" borderId="49" xfId="0" applyNumberFormat="1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91" fontId="14" fillId="0" borderId="68" xfId="0" applyNumberFormat="1" applyFont="1" applyFill="1" applyBorder="1" applyAlignment="1" quotePrefix="1">
      <alignment horizontal="center" vertical="center" wrapText="1" shrinkToFit="1"/>
    </xf>
    <xf numFmtId="185" fontId="14" fillId="0" borderId="68" xfId="0" applyNumberFormat="1" applyFont="1" applyFill="1" applyBorder="1" applyAlignment="1" quotePrefix="1">
      <alignment horizontal="center" vertical="center" wrapText="1" shrinkToFit="1"/>
    </xf>
    <xf numFmtId="0" fontId="13" fillId="0" borderId="28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5" fillId="0" borderId="21" xfId="0" applyNumberFormat="1" applyFont="1" applyFill="1" applyBorder="1" applyAlignment="1">
      <alignment horizontal="center" vertical="center" shrinkToFit="1"/>
    </xf>
    <xf numFmtId="49" fontId="15" fillId="0" borderId="72" xfId="0" applyNumberFormat="1" applyFont="1" applyFill="1" applyBorder="1" applyAlignment="1">
      <alignment horizontal="center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9" fillId="0" borderId="47" xfId="0" applyNumberFormat="1" applyFont="1" applyFill="1" applyBorder="1" applyAlignment="1">
      <alignment horizontal="center" vertical="center" wrapText="1" shrinkToFit="1"/>
    </xf>
    <xf numFmtId="49" fontId="12" fillId="0" borderId="51" xfId="0" applyNumberFormat="1" applyFont="1" applyFill="1" applyBorder="1" applyAlignment="1">
      <alignment horizontal="center" vertical="center" shrinkToFit="1"/>
    </xf>
    <xf numFmtId="49" fontId="12" fillId="0" borderId="31" xfId="0" applyNumberFormat="1" applyFont="1" applyFill="1" applyBorder="1" applyAlignment="1">
      <alignment horizontal="center" vertical="center" shrinkToFit="1"/>
    </xf>
    <xf numFmtId="0" fontId="19" fillId="0" borderId="74" xfId="0" applyFont="1" applyFill="1" applyBorder="1" applyAlignment="1">
      <alignment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2" fillId="0" borderId="75" xfId="0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49" fontId="19" fillId="0" borderId="56" xfId="0" applyNumberFormat="1" applyFont="1" applyFill="1" applyBorder="1" applyAlignment="1">
      <alignment horizontal="center" vertical="center" wrapText="1" shrinkToFit="1"/>
    </xf>
    <xf numFmtId="49" fontId="19" fillId="0" borderId="68" xfId="0" applyNumberFormat="1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33" borderId="73" xfId="0" applyNumberFormat="1" applyFont="1" applyFill="1" applyBorder="1" applyAlignment="1">
      <alignment horizontal="center" vertical="center" wrapText="1"/>
    </xf>
    <xf numFmtId="49" fontId="28" fillId="33" borderId="76" xfId="0" applyNumberFormat="1" applyFont="1" applyFill="1" applyBorder="1" applyAlignment="1">
      <alignment horizontal="center" vertical="center"/>
    </xf>
    <xf numFmtId="49" fontId="28" fillId="0" borderId="73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49" fontId="28" fillId="33" borderId="75" xfId="0" applyNumberFormat="1" applyFont="1" applyFill="1" applyBorder="1" applyAlignment="1">
      <alignment horizontal="center" vertical="center" wrapText="1"/>
    </xf>
    <xf numFmtId="49" fontId="28" fillId="0" borderId="75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185" fontId="122" fillId="0" borderId="58" xfId="0" applyNumberFormat="1" applyFont="1" applyFill="1" applyBorder="1" applyAlignment="1">
      <alignment horizontal="center" vertical="center" shrinkToFit="1"/>
    </xf>
    <xf numFmtId="185" fontId="122" fillId="0" borderId="45" xfId="0" applyNumberFormat="1" applyFont="1" applyFill="1" applyBorder="1" applyAlignment="1">
      <alignment horizontal="center" vertical="center" shrinkToFit="1"/>
    </xf>
    <xf numFmtId="185" fontId="109" fillId="0" borderId="58" xfId="0" applyNumberFormat="1" applyFont="1" applyFill="1" applyBorder="1" applyAlignment="1">
      <alignment horizontal="center" vertical="center" shrinkToFit="1"/>
    </xf>
    <xf numFmtId="185" fontId="109" fillId="0" borderId="45" xfId="0" applyNumberFormat="1" applyFont="1" applyFill="1" applyBorder="1" applyAlignment="1">
      <alignment horizontal="center" vertical="center" shrinkToFit="1"/>
    </xf>
    <xf numFmtId="49" fontId="123" fillId="0" borderId="58" xfId="0" applyNumberFormat="1" applyFont="1" applyFill="1" applyBorder="1" applyAlignment="1">
      <alignment horizontal="center" vertical="center" shrinkToFit="1"/>
    </xf>
    <xf numFmtId="49" fontId="123" fillId="0" borderId="45" xfId="0" applyNumberFormat="1" applyFont="1" applyFill="1" applyBorder="1" applyAlignment="1">
      <alignment horizontal="center" vertical="center" shrinkToFit="1"/>
    </xf>
    <xf numFmtId="185" fontId="123" fillId="0" borderId="58" xfId="0" applyNumberFormat="1" applyFont="1" applyFill="1" applyBorder="1" applyAlignment="1">
      <alignment horizontal="center" vertical="center" shrinkToFit="1"/>
    </xf>
    <xf numFmtId="49" fontId="123" fillId="33" borderId="54" xfId="0" applyNumberFormat="1" applyFont="1" applyFill="1" applyBorder="1" applyAlignment="1">
      <alignment horizontal="center" vertical="center" shrinkToFit="1"/>
    </xf>
    <xf numFmtId="49" fontId="123" fillId="33" borderId="44" xfId="0" applyNumberFormat="1" applyFont="1" applyFill="1" applyBorder="1" applyAlignment="1">
      <alignment horizontal="center" vertical="center" shrinkToFit="1"/>
    </xf>
    <xf numFmtId="49" fontId="122" fillId="33" borderId="46" xfId="0" applyNumberFormat="1" applyFont="1" applyFill="1" applyBorder="1" applyAlignment="1">
      <alignment horizontal="center" vertical="center" shrinkToFit="1"/>
    </xf>
    <xf numFmtId="49" fontId="122" fillId="33" borderId="49" xfId="0" applyNumberFormat="1" applyFont="1" applyFill="1" applyBorder="1" applyAlignment="1">
      <alignment horizontal="center" vertical="center" shrinkToFit="1"/>
    </xf>
    <xf numFmtId="49" fontId="122" fillId="33" borderId="54" xfId="0" applyNumberFormat="1" applyFont="1" applyFill="1" applyBorder="1" applyAlignment="1">
      <alignment horizontal="center" vertical="center" shrinkToFit="1"/>
    </xf>
    <xf numFmtId="49" fontId="122" fillId="33" borderId="44" xfId="0" applyNumberFormat="1" applyFont="1" applyFill="1" applyBorder="1" applyAlignment="1">
      <alignment horizontal="center" vertical="center" shrinkToFit="1"/>
    </xf>
    <xf numFmtId="49" fontId="123" fillId="33" borderId="46" xfId="0" applyNumberFormat="1" applyFont="1" applyFill="1" applyBorder="1" applyAlignment="1">
      <alignment horizontal="center" vertical="center" shrinkToFit="1"/>
    </xf>
    <xf numFmtId="49" fontId="123" fillId="33" borderId="49" xfId="0" applyNumberFormat="1" applyFont="1" applyFill="1" applyBorder="1" applyAlignment="1">
      <alignment horizontal="center" vertical="center" shrinkToFit="1"/>
    </xf>
    <xf numFmtId="49" fontId="122" fillId="33" borderId="46" xfId="0" applyNumberFormat="1" applyFont="1" applyFill="1" applyBorder="1" applyAlignment="1">
      <alignment horizontal="center" vertical="center" wrapText="1"/>
    </xf>
    <xf numFmtId="49" fontId="123" fillId="33" borderId="46" xfId="0" applyNumberFormat="1" applyFont="1" applyFill="1" applyBorder="1" applyAlignment="1">
      <alignment horizontal="center" vertical="center" wrapText="1"/>
    </xf>
    <xf numFmtId="49" fontId="123" fillId="33" borderId="77" xfId="0" applyNumberFormat="1" applyFont="1" applyFill="1" applyBorder="1" applyAlignment="1">
      <alignment horizontal="center" vertical="center" shrinkToFit="1"/>
    </xf>
    <xf numFmtId="49" fontId="122" fillId="33" borderId="49" xfId="0" applyNumberFormat="1" applyFont="1" applyFill="1" applyBorder="1" applyAlignment="1">
      <alignment horizontal="center" vertical="center" wrapText="1"/>
    </xf>
    <xf numFmtId="49" fontId="122" fillId="33" borderId="72" xfId="0" applyNumberFormat="1" applyFont="1" applyFill="1" applyBorder="1" applyAlignment="1">
      <alignment horizontal="center" vertical="center" wrapText="1"/>
    </xf>
    <xf numFmtId="49" fontId="122" fillId="33" borderId="77" xfId="0" applyNumberFormat="1" applyFont="1" applyFill="1" applyBorder="1" applyAlignment="1">
      <alignment horizontal="center" vertical="center" shrinkToFit="1"/>
    </xf>
    <xf numFmtId="49" fontId="123" fillId="33" borderId="49" xfId="0" applyNumberFormat="1" applyFont="1" applyFill="1" applyBorder="1" applyAlignment="1">
      <alignment horizontal="center" vertical="center" wrapText="1"/>
    </xf>
    <xf numFmtId="49" fontId="123" fillId="33" borderId="72" xfId="0" applyNumberFormat="1" applyFont="1" applyFill="1" applyBorder="1" applyAlignment="1">
      <alignment horizontal="center" vertical="center" wrapText="1"/>
    </xf>
    <xf numFmtId="185" fontId="123" fillId="0" borderId="78" xfId="0" applyNumberFormat="1" applyFont="1" applyFill="1" applyBorder="1" applyAlignment="1" quotePrefix="1">
      <alignment horizontal="center" vertical="center" wrapText="1"/>
    </xf>
    <xf numFmtId="185" fontId="123" fillId="0" borderId="46" xfId="0" applyNumberFormat="1" applyFont="1" applyFill="1" applyBorder="1" applyAlignment="1" quotePrefix="1">
      <alignment horizontal="center" vertical="center" wrapText="1"/>
    </xf>
    <xf numFmtId="185" fontId="123" fillId="0" borderId="20" xfId="0" applyNumberFormat="1" applyFont="1" applyFill="1" applyBorder="1" applyAlignment="1" quotePrefix="1">
      <alignment horizontal="center" vertical="center" wrapText="1"/>
    </xf>
    <xf numFmtId="185" fontId="123" fillId="0" borderId="41" xfId="0" applyNumberFormat="1" applyFont="1" applyFill="1" applyBorder="1" applyAlignment="1" quotePrefix="1">
      <alignment horizontal="center" vertical="center" wrapText="1"/>
    </xf>
    <xf numFmtId="185" fontId="122" fillId="33" borderId="24" xfId="0" applyNumberFormat="1" applyFont="1" applyFill="1" applyBorder="1" applyAlignment="1" quotePrefix="1">
      <alignment horizontal="center" vertical="center" wrapText="1"/>
    </xf>
    <xf numFmtId="185" fontId="122" fillId="33" borderId="21" xfId="0" applyNumberFormat="1" applyFont="1" applyFill="1" applyBorder="1" applyAlignment="1" quotePrefix="1">
      <alignment horizontal="center" vertical="center" wrapText="1"/>
    </xf>
    <xf numFmtId="191" fontId="123" fillId="0" borderId="46" xfId="0" applyNumberFormat="1" applyFont="1" applyFill="1" applyBorder="1" applyAlignment="1" quotePrefix="1">
      <alignment horizontal="center" vertical="center" wrapText="1"/>
    </xf>
    <xf numFmtId="191" fontId="123" fillId="0" borderId="17" xfId="0" applyNumberFormat="1" applyFont="1" applyFill="1" applyBorder="1" applyAlignment="1" quotePrefix="1">
      <alignment horizontal="center" vertical="center" wrapText="1"/>
    </xf>
    <xf numFmtId="191" fontId="123" fillId="0" borderId="56" xfId="0" applyNumberFormat="1" applyFont="1" applyFill="1" applyBorder="1" applyAlignment="1" quotePrefix="1">
      <alignment horizontal="center" vertical="center" wrapText="1" shrinkToFit="1"/>
    </xf>
    <xf numFmtId="191" fontId="123" fillId="0" borderId="41" xfId="0" applyNumberFormat="1" applyFont="1" applyFill="1" applyBorder="1" applyAlignment="1" quotePrefix="1">
      <alignment horizontal="center" vertical="center" wrapText="1" shrinkToFit="1"/>
    </xf>
    <xf numFmtId="191" fontId="122" fillId="33" borderId="19" xfId="0" applyNumberFormat="1" applyFont="1" applyFill="1" applyBorder="1" applyAlignment="1">
      <alignment horizontal="center" vertical="center" wrapText="1"/>
    </xf>
    <xf numFmtId="191" fontId="122" fillId="33" borderId="21" xfId="0" applyNumberFormat="1" applyFont="1" applyFill="1" applyBorder="1" applyAlignment="1">
      <alignment horizontal="center" vertical="center" wrapText="1"/>
    </xf>
    <xf numFmtId="185" fontId="123" fillId="0" borderId="56" xfId="0" applyNumberFormat="1" applyFont="1" applyFill="1" applyBorder="1" applyAlignment="1" quotePrefix="1">
      <alignment horizontal="center" vertical="center" wrapText="1" shrinkToFit="1"/>
    </xf>
    <xf numFmtId="185" fontId="123" fillId="0" borderId="41" xfId="0" applyNumberFormat="1" applyFont="1" applyFill="1" applyBorder="1" applyAlignment="1" quotePrefix="1">
      <alignment horizontal="center" vertical="center" wrapText="1" shrinkToFit="1"/>
    </xf>
    <xf numFmtId="191" fontId="123" fillId="0" borderId="48" xfId="0" applyNumberFormat="1" applyFont="1" applyFill="1" applyBorder="1" applyAlignment="1">
      <alignment horizontal="center" vertical="center" wrapText="1"/>
    </xf>
    <xf numFmtId="191" fontId="123" fillId="0" borderId="72" xfId="0" applyNumberFormat="1" applyFont="1" applyFill="1" applyBorder="1" applyAlignment="1">
      <alignment horizontal="center" vertical="center" wrapText="1"/>
    </xf>
    <xf numFmtId="191" fontId="123" fillId="0" borderId="20" xfId="0" applyNumberFormat="1" applyFont="1" applyFill="1" applyBorder="1" applyAlignment="1">
      <alignment horizontal="center" vertical="center" wrapText="1"/>
    </xf>
    <xf numFmtId="191" fontId="123" fillId="0" borderId="41" xfId="0" applyNumberFormat="1" applyFont="1" applyFill="1" applyBorder="1" applyAlignment="1">
      <alignment horizontal="center" vertical="center" wrapText="1"/>
    </xf>
    <xf numFmtId="191" fontId="122" fillId="33" borderId="24" xfId="0" applyNumberFormat="1" applyFont="1" applyFill="1" applyBorder="1" applyAlignment="1" quotePrefix="1">
      <alignment horizontal="center" vertical="center" wrapText="1"/>
    </xf>
    <xf numFmtId="191" fontId="122" fillId="33" borderId="21" xfId="0" applyNumberFormat="1" applyFont="1" applyFill="1" applyBorder="1" applyAlignment="1" quotePrefix="1">
      <alignment horizontal="center" vertical="center" wrapText="1"/>
    </xf>
    <xf numFmtId="49" fontId="109" fillId="0" borderId="13" xfId="0" applyNumberFormat="1" applyFont="1" applyFill="1" applyBorder="1" applyAlignment="1">
      <alignment horizontal="center" vertical="center"/>
    </xf>
    <xf numFmtId="49" fontId="109" fillId="0" borderId="56" xfId="0" applyNumberFormat="1" applyFont="1" applyFill="1" applyBorder="1" applyAlignment="1">
      <alignment horizontal="center" vertical="center"/>
    </xf>
    <xf numFmtId="49" fontId="115" fillId="33" borderId="13" xfId="0" applyNumberFormat="1" applyFont="1" applyFill="1" applyBorder="1" applyAlignment="1">
      <alignment horizontal="center" vertical="center"/>
    </xf>
    <xf numFmtId="49" fontId="115" fillId="33" borderId="56" xfId="0" applyNumberFormat="1" applyFont="1" applyFill="1" applyBorder="1" applyAlignment="1">
      <alignment horizontal="center" vertical="center"/>
    </xf>
    <xf numFmtId="49" fontId="115" fillId="0" borderId="13" xfId="0" applyNumberFormat="1" applyFont="1" applyFill="1" applyBorder="1" applyAlignment="1">
      <alignment horizontal="center" vertical="center"/>
    </xf>
    <xf numFmtId="49" fontId="115" fillId="0" borderId="56" xfId="0" applyNumberFormat="1" applyFont="1" applyFill="1" applyBorder="1" applyAlignment="1">
      <alignment horizontal="center" vertical="center"/>
    </xf>
    <xf numFmtId="49" fontId="115" fillId="0" borderId="46" xfId="0" applyNumberFormat="1" applyFont="1" applyFill="1" applyBorder="1" applyAlignment="1">
      <alignment horizontal="center" vertical="center"/>
    </xf>
    <xf numFmtId="49" fontId="115" fillId="0" borderId="49" xfId="0" applyNumberFormat="1" applyFont="1" applyFill="1" applyBorder="1" applyAlignment="1">
      <alignment horizontal="center" vertical="center"/>
    </xf>
    <xf numFmtId="49" fontId="109" fillId="0" borderId="11" xfId="0" applyNumberFormat="1" applyFont="1" applyFill="1" applyBorder="1" applyAlignment="1">
      <alignment horizontal="center" vertical="center"/>
    </xf>
    <xf numFmtId="49" fontId="109" fillId="0" borderId="19" xfId="0" applyNumberFormat="1" applyFont="1" applyFill="1" applyBorder="1" applyAlignment="1">
      <alignment horizontal="center" vertical="center"/>
    </xf>
    <xf numFmtId="49" fontId="109" fillId="0" borderId="11" xfId="0" applyNumberFormat="1" applyFont="1" applyFill="1" applyBorder="1" applyAlignment="1">
      <alignment horizontal="center" vertical="center" shrinkToFit="1"/>
    </xf>
    <xf numFmtId="49" fontId="115" fillId="0" borderId="11" xfId="0" applyNumberFormat="1" applyFont="1" applyFill="1" applyBorder="1" applyAlignment="1">
      <alignment horizontal="center" vertical="center" shrinkToFit="1"/>
    </xf>
    <xf numFmtId="49" fontId="109" fillId="0" borderId="11" xfId="0" applyNumberFormat="1" applyFont="1" applyFill="1" applyBorder="1" applyAlignment="1">
      <alignment horizontal="center" vertical="center" wrapText="1"/>
    </xf>
    <xf numFmtId="49" fontId="115" fillId="0" borderId="46" xfId="0" applyNumberFormat="1" applyFont="1" applyFill="1" applyBorder="1" applyAlignment="1">
      <alignment horizontal="center" vertical="center" shrinkToFit="1"/>
    </xf>
    <xf numFmtId="49" fontId="109" fillId="0" borderId="21" xfId="0" applyNumberFormat="1" applyFont="1" applyFill="1" applyBorder="1" applyAlignment="1">
      <alignment horizontal="center" vertical="center" shrinkToFit="1"/>
    </xf>
    <xf numFmtId="49" fontId="115" fillId="0" borderId="24" xfId="0" applyNumberFormat="1" applyFont="1" applyFill="1" applyBorder="1" applyAlignment="1">
      <alignment horizontal="center" vertical="center" shrinkToFit="1"/>
    </xf>
    <xf numFmtId="49" fontId="115" fillId="0" borderId="21" xfId="0" applyNumberFormat="1" applyFont="1" applyFill="1" applyBorder="1" applyAlignment="1">
      <alignment horizontal="center" vertical="center" shrinkToFit="1"/>
    </xf>
    <xf numFmtId="49" fontId="109" fillId="0" borderId="24" xfId="0" applyNumberFormat="1" applyFont="1" applyFill="1" applyBorder="1" applyAlignment="1">
      <alignment horizontal="center" vertical="center" wrapText="1"/>
    </xf>
    <xf numFmtId="49" fontId="109" fillId="0" borderId="21" xfId="0" applyNumberFormat="1" applyFont="1" applyFill="1" applyBorder="1" applyAlignment="1">
      <alignment horizontal="center" vertical="center" wrapText="1"/>
    </xf>
    <xf numFmtId="49" fontId="115" fillId="0" borderId="48" xfId="0" applyNumberFormat="1" applyFont="1" applyFill="1" applyBorder="1" applyAlignment="1">
      <alignment horizontal="center" vertical="center" shrinkToFit="1"/>
    </xf>
    <xf numFmtId="49" fontId="115" fillId="0" borderId="72" xfId="0" applyNumberFormat="1" applyFont="1" applyFill="1" applyBorder="1" applyAlignment="1">
      <alignment horizontal="center" vertical="center" shrinkToFit="1"/>
    </xf>
    <xf numFmtId="49" fontId="109" fillId="0" borderId="41" xfId="0" applyNumberFormat="1" applyFont="1" applyFill="1" applyBorder="1" applyAlignment="1">
      <alignment horizontal="center" vertical="center"/>
    </xf>
    <xf numFmtId="49" fontId="109" fillId="0" borderId="24" xfId="0" applyNumberFormat="1" applyFont="1" applyFill="1" applyBorder="1" applyAlignment="1">
      <alignment horizontal="center" vertical="center"/>
    </xf>
    <xf numFmtId="49" fontId="109" fillId="0" borderId="21" xfId="0" applyNumberFormat="1" applyFont="1" applyFill="1" applyBorder="1" applyAlignment="1">
      <alignment horizontal="center" vertical="center"/>
    </xf>
    <xf numFmtId="185" fontId="123" fillId="0" borderId="56" xfId="0" applyNumberFormat="1" applyFont="1" applyFill="1" applyBorder="1" applyAlignment="1">
      <alignment horizontal="center" vertical="center" shrinkToFit="1"/>
    </xf>
    <xf numFmtId="185" fontId="123" fillId="0" borderId="22" xfId="0" applyNumberFormat="1" applyFont="1" applyFill="1" applyBorder="1" applyAlignment="1">
      <alignment horizontal="center" vertical="center" shrinkToFit="1"/>
    </xf>
    <xf numFmtId="185" fontId="123" fillId="0" borderId="49" xfId="0" applyNumberFormat="1" applyFont="1" applyFill="1" applyBorder="1" applyAlignment="1">
      <alignment horizontal="center" vertical="center" shrinkToFit="1"/>
    </xf>
    <xf numFmtId="185" fontId="123" fillId="0" borderId="17" xfId="0" applyNumberFormat="1" applyFont="1" applyFill="1" applyBorder="1" applyAlignment="1">
      <alignment horizontal="center" vertical="center" shrinkToFit="1"/>
    </xf>
    <xf numFmtId="185" fontId="123" fillId="0" borderId="0" xfId="0" applyNumberFormat="1" applyFont="1" applyFill="1" applyBorder="1" applyAlignment="1">
      <alignment horizontal="center" vertical="center" shrinkToFit="1"/>
    </xf>
    <xf numFmtId="185" fontId="123" fillId="0" borderId="49" xfId="0" applyNumberFormat="1" applyFont="1" applyFill="1" applyBorder="1" applyAlignment="1" quotePrefix="1">
      <alignment horizontal="center" vertical="center" shrinkToFit="1"/>
    </xf>
    <xf numFmtId="185" fontId="123" fillId="0" borderId="17" xfId="0" applyNumberFormat="1" applyFont="1" applyFill="1" applyBorder="1" applyAlignment="1" quotePrefix="1">
      <alignment horizontal="center" vertical="center" shrinkToFit="1"/>
    </xf>
    <xf numFmtId="185" fontId="123" fillId="0" borderId="20" xfId="0" applyNumberFormat="1" applyFont="1" applyFill="1" applyBorder="1" applyAlignment="1">
      <alignment horizontal="center" vertical="center" wrapText="1" shrinkToFit="1"/>
    </xf>
    <xf numFmtId="185" fontId="123" fillId="0" borderId="22" xfId="0" applyNumberFormat="1" applyFont="1" applyFill="1" applyBorder="1" applyAlignment="1">
      <alignment horizontal="center" vertical="center" wrapText="1" shrinkToFit="1"/>
    </xf>
    <xf numFmtId="185" fontId="123" fillId="33" borderId="17" xfId="0" applyNumberFormat="1" applyFont="1" applyFill="1" applyBorder="1" applyAlignment="1">
      <alignment horizontal="center" vertical="center" wrapText="1" shrinkToFit="1"/>
    </xf>
    <xf numFmtId="185" fontId="123" fillId="0" borderId="53" xfId="0" applyNumberFormat="1" applyFont="1" applyFill="1" applyBorder="1" applyAlignment="1">
      <alignment horizontal="center" vertical="center" wrapText="1" shrinkToFit="1"/>
    </xf>
    <xf numFmtId="185" fontId="123" fillId="0" borderId="59" xfId="0" applyNumberFormat="1" applyFont="1" applyFill="1" applyBorder="1" applyAlignment="1">
      <alignment horizontal="center" vertical="center" wrapText="1" shrinkToFit="1"/>
    </xf>
    <xf numFmtId="185" fontId="123" fillId="0" borderId="17" xfId="0" applyNumberFormat="1" applyFont="1" applyFill="1" applyBorder="1" applyAlignment="1">
      <alignment horizontal="center" vertical="center" wrapText="1" shrinkToFit="1"/>
    </xf>
    <xf numFmtId="185" fontId="123" fillId="0" borderId="56" xfId="0" applyNumberFormat="1" applyFont="1" applyFill="1" applyBorder="1" applyAlignment="1">
      <alignment horizontal="center" vertical="center" wrapText="1" shrinkToFit="1"/>
    </xf>
    <xf numFmtId="185" fontId="123" fillId="33" borderId="49" xfId="0" applyNumberFormat="1" applyFont="1" applyFill="1" applyBorder="1" applyAlignment="1">
      <alignment horizontal="center" vertical="center" wrapText="1" shrinkToFit="1"/>
    </xf>
    <xf numFmtId="185" fontId="123" fillId="0" borderId="44" xfId="0" applyNumberFormat="1" applyFont="1" applyFill="1" applyBorder="1" applyAlignment="1">
      <alignment horizontal="center" vertical="center" wrapText="1" shrinkToFit="1"/>
    </xf>
    <xf numFmtId="185" fontId="124" fillId="0" borderId="22" xfId="0" applyNumberFormat="1" applyFont="1" applyFill="1" applyBorder="1" applyAlignment="1">
      <alignment horizontal="center" vertical="center" wrapText="1"/>
    </xf>
    <xf numFmtId="185" fontId="124" fillId="0" borderId="17" xfId="0" applyNumberFormat="1" applyFont="1" applyFill="1" applyBorder="1" applyAlignment="1">
      <alignment horizontal="center" vertical="center"/>
    </xf>
    <xf numFmtId="185" fontId="124" fillId="0" borderId="13" xfId="0" applyNumberFormat="1" applyFont="1" applyFill="1" applyBorder="1" applyAlignment="1">
      <alignment horizontal="center" vertical="center"/>
    </xf>
    <xf numFmtId="185" fontId="124" fillId="0" borderId="79" xfId="0" applyNumberFormat="1" applyFont="1" applyFill="1" applyBorder="1" applyAlignment="1">
      <alignment horizontal="center" vertical="center" wrapText="1"/>
    </xf>
    <xf numFmtId="185" fontId="124" fillId="0" borderId="13" xfId="0" applyNumberFormat="1" applyFont="1" applyFill="1" applyBorder="1" applyAlignment="1">
      <alignment horizontal="center" vertical="center" wrapText="1"/>
    </xf>
    <xf numFmtId="185" fontId="124" fillId="0" borderId="43" xfId="0" applyNumberFormat="1" applyFont="1" applyFill="1" applyBorder="1" applyAlignment="1">
      <alignment horizontal="center" vertical="center" wrapText="1"/>
    </xf>
    <xf numFmtId="185" fontId="124" fillId="0" borderId="69" xfId="0" applyNumberFormat="1" applyFont="1" applyFill="1" applyBorder="1" applyAlignment="1">
      <alignment horizontal="center" vertical="center" wrapText="1"/>
    </xf>
    <xf numFmtId="185" fontId="124" fillId="33" borderId="74" xfId="0" applyNumberFormat="1" applyFont="1" applyFill="1" applyBorder="1" applyAlignment="1">
      <alignment horizontal="center" vertical="center" wrapText="1"/>
    </xf>
    <xf numFmtId="185" fontId="124" fillId="33" borderId="78" xfId="0" applyNumberFormat="1" applyFont="1" applyFill="1" applyBorder="1" applyAlignment="1">
      <alignment horizontal="center" vertical="center"/>
    </xf>
    <xf numFmtId="185" fontId="124" fillId="33" borderId="46" xfId="0" applyNumberFormat="1" applyFont="1" applyFill="1" applyBorder="1" applyAlignment="1">
      <alignment horizontal="center" vertical="center"/>
    </xf>
    <xf numFmtId="185" fontId="124" fillId="0" borderId="44" xfId="0" applyNumberFormat="1" applyFont="1" applyFill="1" applyBorder="1" applyAlignment="1">
      <alignment horizontal="center" vertical="center" wrapText="1"/>
    </xf>
    <xf numFmtId="185" fontId="124" fillId="0" borderId="59" xfId="0" applyNumberFormat="1" applyFont="1" applyFill="1" applyBorder="1" applyAlignment="1">
      <alignment horizontal="center" vertical="center" wrapText="1"/>
    </xf>
    <xf numFmtId="185" fontId="124" fillId="0" borderId="56" xfId="0" applyNumberFormat="1" applyFont="1" applyFill="1" applyBorder="1" applyAlignment="1">
      <alignment horizontal="center" vertical="center" wrapText="1"/>
    </xf>
    <xf numFmtId="185" fontId="124" fillId="0" borderId="41" xfId="0" applyNumberFormat="1" applyFont="1" applyFill="1" applyBorder="1" applyAlignment="1">
      <alignment horizontal="center" vertical="center" wrapText="1"/>
    </xf>
    <xf numFmtId="185" fontId="124" fillId="0" borderId="0" xfId="0" applyNumberFormat="1" applyFont="1" applyFill="1" applyBorder="1" applyAlignment="1">
      <alignment horizontal="center" vertical="center" wrapText="1"/>
    </xf>
    <xf numFmtId="185" fontId="124" fillId="0" borderId="50" xfId="0" applyNumberFormat="1" applyFont="1" applyFill="1" applyBorder="1" applyAlignment="1">
      <alignment horizontal="center" vertical="center" wrapText="1"/>
    </xf>
    <xf numFmtId="185" fontId="124" fillId="33" borderId="0" xfId="0" applyNumberFormat="1" applyFont="1" applyFill="1" applyBorder="1" applyAlignment="1">
      <alignment horizontal="center" vertical="center" wrapText="1"/>
    </xf>
    <xf numFmtId="185" fontId="124" fillId="33" borderId="50" xfId="0" applyNumberFormat="1" applyFont="1" applyFill="1" applyBorder="1" applyAlignment="1">
      <alignment horizontal="center" vertical="center" wrapText="1"/>
    </xf>
    <xf numFmtId="185" fontId="124" fillId="0" borderId="7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 wrapText="1"/>
    </xf>
    <xf numFmtId="185" fontId="124" fillId="0" borderId="55" xfId="0" applyNumberFormat="1" applyFont="1" applyFill="1" applyBorder="1" applyAlignment="1">
      <alignment horizontal="center" vertical="center"/>
    </xf>
    <xf numFmtId="185" fontId="124" fillId="0" borderId="80" xfId="0" applyNumberFormat="1" applyFont="1" applyFill="1" applyBorder="1" applyAlignment="1">
      <alignment horizontal="center" vertical="center"/>
    </xf>
    <xf numFmtId="49" fontId="27" fillId="0" borderId="81" xfId="0" applyNumberFormat="1" applyFont="1" applyFill="1" applyBorder="1" applyAlignment="1">
      <alignment horizontal="center" vertical="center"/>
    </xf>
    <xf numFmtId="185" fontId="124" fillId="0" borderId="82" xfId="0" applyNumberFormat="1" applyFont="1" applyFill="1" applyBorder="1" applyAlignment="1">
      <alignment horizontal="center" vertical="center"/>
    </xf>
    <xf numFmtId="185" fontId="124" fillId="0" borderId="83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185" fontId="125" fillId="33" borderId="49" xfId="0" applyNumberFormat="1" applyFont="1" applyFill="1" applyBorder="1" applyAlignment="1">
      <alignment horizontal="center" vertical="center"/>
    </xf>
    <xf numFmtId="49" fontId="114" fillId="0" borderId="11" xfId="0" applyNumberFormat="1" applyFont="1" applyFill="1" applyBorder="1" applyAlignment="1">
      <alignment horizontal="center" vertical="center" shrinkToFit="1"/>
    </xf>
    <xf numFmtId="185" fontId="126" fillId="33" borderId="48" xfId="0" applyNumberFormat="1" applyFont="1" applyFill="1" applyBorder="1" applyAlignment="1">
      <alignment horizontal="center" vertical="center" wrapText="1" shrinkToFit="1"/>
    </xf>
    <xf numFmtId="185" fontId="126" fillId="33" borderId="17" xfId="0" applyNumberFormat="1" applyFont="1" applyFill="1" applyBorder="1" applyAlignment="1">
      <alignment horizontal="center" vertical="center" wrapText="1" shrinkToFit="1"/>
    </xf>
    <xf numFmtId="185" fontId="126" fillId="0" borderId="48" xfId="0" applyNumberFormat="1" applyFont="1" applyFill="1" applyBorder="1" applyAlignment="1">
      <alignment horizontal="center" vertical="center" wrapText="1" shrinkToFit="1"/>
    </xf>
    <xf numFmtId="191" fontId="123" fillId="0" borderId="59" xfId="0" applyNumberFormat="1" applyFont="1" applyFill="1" applyBorder="1" applyAlignment="1">
      <alignment horizontal="center" vertical="center" wrapText="1" shrinkToFit="1"/>
    </xf>
    <xf numFmtId="191" fontId="123" fillId="33" borderId="17" xfId="0" applyNumberFormat="1" applyFont="1" applyFill="1" applyBorder="1" applyAlignment="1">
      <alignment horizontal="center" vertical="center" wrapText="1" shrinkToFit="1"/>
    </xf>
    <xf numFmtId="191" fontId="123" fillId="0" borderId="44" xfId="0" applyNumberFormat="1" applyFont="1" applyFill="1" applyBorder="1" applyAlignment="1">
      <alignment horizontal="center" vertical="center" wrapText="1" shrinkToFit="1"/>
    </xf>
    <xf numFmtId="191" fontId="123" fillId="0" borderId="49" xfId="0" applyNumberFormat="1" applyFont="1" applyFill="1" applyBorder="1" applyAlignment="1">
      <alignment horizontal="center" vertical="center" wrapText="1" shrinkToFit="1"/>
    </xf>
    <xf numFmtId="191" fontId="124" fillId="0" borderId="22" xfId="0" applyNumberFormat="1" applyFont="1" applyFill="1" applyBorder="1" applyAlignment="1">
      <alignment horizontal="center" vertical="center"/>
    </xf>
    <xf numFmtId="191" fontId="124" fillId="0" borderId="13" xfId="0" applyNumberFormat="1" applyFont="1" applyFill="1" applyBorder="1" applyAlignment="1">
      <alignment horizontal="center" vertical="center"/>
    </xf>
    <xf numFmtId="191" fontId="124" fillId="0" borderId="58" xfId="0" applyNumberFormat="1" applyFont="1" applyFill="1" applyBorder="1" applyAlignment="1">
      <alignment horizontal="center" vertical="center"/>
    </xf>
    <xf numFmtId="191" fontId="124" fillId="0" borderId="54" xfId="0" applyNumberFormat="1" applyFont="1" applyFill="1" applyBorder="1" applyAlignment="1">
      <alignment horizontal="center" vertical="center" wrapText="1"/>
    </xf>
    <xf numFmtId="191" fontId="124" fillId="0" borderId="13" xfId="0" applyNumberFormat="1" applyFont="1" applyFill="1" applyBorder="1" applyAlignment="1">
      <alignment horizontal="center" vertical="center" wrapText="1"/>
    </xf>
    <xf numFmtId="191" fontId="124" fillId="33" borderId="43" xfId="0" applyNumberFormat="1" applyFont="1" applyFill="1" applyBorder="1" applyAlignment="1">
      <alignment horizontal="center" vertical="center" wrapText="1"/>
    </xf>
    <xf numFmtId="191" fontId="124" fillId="33" borderId="72" xfId="0" applyNumberFormat="1" applyFont="1" applyFill="1" applyBorder="1" applyAlignment="1">
      <alignment horizontal="center" vertical="center"/>
    </xf>
    <xf numFmtId="185" fontId="123" fillId="0" borderId="22" xfId="0" applyNumberFormat="1" applyFont="1" applyFill="1" applyBorder="1" applyAlignment="1">
      <alignment horizontal="center" vertical="center"/>
    </xf>
    <xf numFmtId="185" fontId="125" fillId="0" borderId="22" xfId="0" applyNumberFormat="1" applyFont="1" applyFill="1" applyBorder="1" applyAlignment="1">
      <alignment horizontal="center" vertical="center" wrapText="1"/>
    </xf>
    <xf numFmtId="185" fontId="125" fillId="0" borderId="58" xfId="0" applyNumberFormat="1" applyFont="1" applyFill="1" applyBorder="1" applyAlignment="1">
      <alignment horizontal="center" vertical="center"/>
    </xf>
    <xf numFmtId="185" fontId="125" fillId="0" borderId="22" xfId="0" applyNumberFormat="1" applyFont="1" applyFill="1" applyBorder="1" applyAlignment="1">
      <alignment horizontal="center" vertical="center"/>
    </xf>
    <xf numFmtId="49" fontId="126" fillId="33" borderId="46" xfId="0" applyNumberFormat="1" applyFont="1" applyFill="1" applyBorder="1" applyAlignment="1">
      <alignment horizontal="center" vertical="center" wrapText="1"/>
    </xf>
    <xf numFmtId="49" fontId="114" fillId="0" borderId="24" xfId="0" applyNumberFormat="1" applyFont="1" applyFill="1" applyBorder="1" applyAlignment="1">
      <alignment horizontal="center" vertical="center" shrinkToFit="1"/>
    </xf>
    <xf numFmtId="49" fontId="114" fillId="0" borderId="20" xfId="0" applyNumberFormat="1" applyFont="1" applyFill="1" applyBorder="1" applyAlignment="1">
      <alignment horizontal="center" vertical="center"/>
    </xf>
    <xf numFmtId="49" fontId="114" fillId="0" borderId="24" xfId="0" applyNumberFormat="1" applyFont="1" applyFill="1" applyBorder="1" applyAlignment="1">
      <alignment horizontal="center" vertical="center" wrapText="1"/>
    </xf>
    <xf numFmtId="185" fontId="123" fillId="0" borderId="46" xfId="0" applyNumberFormat="1" applyFont="1" applyFill="1" applyBorder="1" applyAlignment="1">
      <alignment horizontal="center" vertical="center"/>
    </xf>
    <xf numFmtId="185" fontId="123" fillId="0" borderId="56" xfId="0" applyNumberFormat="1" applyFont="1" applyFill="1" applyBorder="1" applyAlignment="1">
      <alignment horizontal="center" vertical="center"/>
    </xf>
    <xf numFmtId="185" fontId="122" fillId="0" borderId="23" xfId="0" applyNumberFormat="1" applyFont="1" applyFill="1" applyBorder="1" applyAlignment="1">
      <alignment horizontal="center" vertical="center"/>
    </xf>
    <xf numFmtId="185" fontId="122" fillId="0" borderId="19" xfId="0" applyNumberFormat="1" applyFont="1" applyFill="1" applyBorder="1" applyAlignment="1">
      <alignment horizontal="center" vertical="center"/>
    </xf>
    <xf numFmtId="185" fontId="126" fillId="0" borderId="17" xfId="0" applyNumberFormat="1" applyFont="1" applyFill="1" applyBorder="1" applyAlignment="1">
      <alignment horizontal="center" vertical="center"/>
    </xf>
    <xf numFmtId="185" fontId="126" fillId="0" borderId="46" xfId="0" applyNumberFormat="1" applyFont="1" applyFill="1" applyBorder="1" applyAlignment="1">
      <alignment horizontal="center" vertical="center"/>
    </xf>
    <xf numFmtId="185" fontId="126" fillId="0" borderId="22" xfId="0" applyNumberFormat="1" applyFont="1" applyFill="1" applyBorder="1" applyAlignment="1">
      <alignment horizontal="center" vertical="center"/>
    </xf>
    <xf numFmtId="49" fontId="33" fillId="0" borderId="60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109" fillId="34" borderId="20" xfId="0" applyFont="1" applyFill="1" applyBorder="1" applyAlignment="1">
      <alignment vertical="center" shrinkToFit="1"/>
    </xf>
    <xf numFmtId="0" fontId="123" fillId="34" borderId="11" xfId="0" applyFont="1" applyFill="1" applyBorder="1" applyAlignment="1">
      <alignment horizontal="center" vertical="center"/>
    </xf>
    <xf numFmtId="49" fontId="109" fillId="34" borderId="22" xfId="0" applyNumberFormat="1" applyFont="1" applyFill="1" applyBorder="1" applyAlignment="1">
      <alignment horizontal="center" vertical="center"/>
    </xf>
    <xf numFmtId="185" fontId="126" fillId="0" borderId="56" xfId="0" applyNumberFormat="1" applyFont="1" applyFill="1" applyBorder="1" applyAlignment="1" quotePrefix="1">
      <alignment horizontal="center" vertical="center"/>
    </xf>
    <xf numFmtId="0" fontId="123" fillId="34" borderId="13" xfId="0" applyFont="1" applyFill="1" applyBorder="1" applyAlignment="1">
      <alignment horizontal="center" vertical="center"/>
    </xf>
    <xf numFmtId="49" fontId="109" fillId="0" borderId="11" xfId="0" applyNumberFormat="1" applyFont="1" applyFill="1" applyBorder="1" applyAlignment="1">
      <alignment horizontal="center" vertical="center" wrapText="1" shrinkToFit="1"/>
    </xf>
    <xf numFmtId="185" fontId="124" fillId="34" borderId="49" xfId="0" applyNumberFormat="1" applyFont="1" applyFill="1" applyBorder="1" applyAlignment="1">
      <alignment horizontal="center" vertical="center"/>
    </xf>
    <xf numFmtId="185" fontId="125" fillId="34" borderId="22" xfId="0" applyNumberFormat="1" applyFont="1" applyFill="1" applyBorder="1" applyAlignment="1">
      <alignment horizontal="center" vertical="center" wrapText="1"/>
    </xf>
    <xf numFmtId="185" fontId="124" fillId="34" borderId="13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shrinkToFit="1"/>
    </xf>
    <xf numFmtId="0" fontId="16" fillId="0" borderId="43" xfId="0" applyFont="1" applyFill="1" applyBorder="1" applyAlignment="1">
      <alignment horizontal="center" vertical="center"/>
    </xf>
    <xf numFmtId="49" fontId="16" fillId="0" borderId="50" xfId="0" applyNumberFormat="1" applyFont="1" applyFill="1" applyBorder="1" applyAlignment="1">
      <alignment horizontal="center" vertical="center"/>
    </xf>
    <xf numFmtId="185" fontId="116" fillId="0" borderId="84" xfId="0" applyNumberFormat="1" applyFont="1" applyFill="1" applyBorder="1" applyAlignment="1">
      <alignment horizontal="center" vertical="center"/>
    </xf>
    <xf numFmtId="185" fontId="116" fillId="0" borderId="45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 wrapText="1"/>
    </xf>
    <xf numFmtId="49" fontId="116" fillId="0" borderId="80" xfId="0" applyNumberFormat="1" applyFont="1" applyFill="1" applyBorder="1" applyAlignment="1">
      <alignment horizontal="center" vertical="center" wrapText="1"/>
    </xf>
    <xf numFmtId="49" fontId="16" fillId="0" borderId="83" xfId="0" applyNumberFormat="1" applyFont="1" applyFill="1" applyBorder="1" applyAlignment="1">
      <alignment horizontal="center" vertical="center" wrapText="1"/>
    </xf>
    <xf numFmtId="185" fontId="116" fillId="0" borderId="84" xfId="0" applyNumberFormat="1" applyFont="1" applyFill="1" applyBorder="1" applyAlignment="1">
      <alignment horizontal="center" vertical="center" wrapText="1"/>
    </xf>
    <xf numFmtId="185" fontId="116" fillId="0" borderId="83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 shrinkToFit="1"/>
    </xf>
    <xf numFmtId="49" fontId="116" fillId="0" borderId="82" xfId="0" applyNumberFormat="1" applyFont="1" applyFill="1" applyBorder="1" applyAlignment="1">
      <alignment horizontal="center" vertical="center" wrapText="1" shrinkToFit="1"/>
    </xf>
    <xf numFmtId="49" fontId="116" fillId="0" borderId="83" xfId="0" applyNumberFormat="1" applyFont="1" applyFill="1" applyBorder="1" applyAlignment="1">
      <alignment horizontal="center" vertical="center" wrapText="1" shrinkToFit="1"/>
    </xf>
    <xf numFmtId="49" fontId="16" fillId="0" borderId="51" xfId="0" applyNumberFormat="1" applyFont="1" applyFill="1" applyBorder="1" applyAlignment="1">
      <alignment horizontal="center" vertical="center" shrinkToFit="1"/>
    </xf>
    <xf numFmtId="49" fontId="116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21" fillId="33" borderId="53" xfId="0" applyFont="1" applyFill="1" applyBorder="1" applyAlignment="1">
      <alignment vertical="center" shrinkToFit="1"/>
    </xf>
    <xf numFmtId="0" fontId="21" fillId="33" borderId="54" xfId="0" applyFont="1" applyFill="1" applyBorder="1" applyAlignment="1">
      <alignment horizontal="center" vertical="center"/>
    </xf>
    <xf numFmtId="49" fontId="21" fillId="33" borderId="77" xfId="0" applyNumberFormat="1" applyFont="1" applyFill="1" applyBorder="1" applyAlignment="1">
      <alignment horizontal="center" vertical="center"/>
    </xf>
    <xf numFmtId="185" fontId="127" fillId="33" borderId="53" xfId="0" applyNumberFormat="1" applyFont="1" applyFill="1" applyBorder="1" applyAlignment="1">
      <alignment horizontal="center" vertical="center"/>
    </xf>
    <xf numFmtId="185" fontId="127" fillId="33" borderId="59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 wrapText="1" shrinkToFit="1"/>
    </xf>
    <xf numFmtId="49" fontId="127" fillId="0" borderId="54" xfId="0" applyNumberFormat="1" applyFont="1" applyFill="1" applyBorder="1" applyAlignment="1">
      <alignment horizontal="center" vertical="center" wrapText="1" shrinkToFit="1"/>
    </xf>
    <xf numFmtId="49" fontId="21" fillId="0" borderId="77" xfId="0" applyNumberFormat="1" applyFont="1" applyFill="1" applyBorder="1" applyAlignment="1">
      <alignment horizontal="center" vertical="center" wrapText="1" shrinkToFit="1"/>
    </xf>
    <xf numFmtId="185" fontId="127" fillId="0" borderId="53" xfId="0" applyNumberFormat="1" applyFont="1" applyFill="1" applyBorder="1" applyAlignment="1">
      <alignment horizontal="center" vertical="center" wrapText="1" shrinkToFit="1"/>
    </xf>
    <xf numFmtId="185" fontId="127" fillId="0" borderId="77" xfId="0" applyNumberFormat="1" applyFont="1" applyFill="1" applyBorder="1" applyAlignment="1">
      <alignment horizontal="center" vertical="center" wrapText="1" shrinkToFit="1"/>
    </xf>
    <xf numFmtId="49" fontId="21" fillId="0" borderId="47" xfId="0" applyNumberFormat="1" applyFont="1" applyFill="1" applyBorder="1" applyAlignment="1">
      <alignment horizontal="center" vertical="center" shrinkToFit="1"/>
    </xf>
    <xf numFmtId="49" fontId="127" fillId="0" borderId="44" xfId="0" applyNumberFormat="1" applyFont="1" applyFill="1" applyBorder="1" applyAlignment="1">
      <alignment horizontal="center" vertical="center" shrinkToFit="1"/>
    </xf>
    <xf numFmtId="49" fontId="127" fillId="0" borderId="77" xfId="0" applyNumberFormat="1" applyFont="1" applyFill="1" applyBorder="1" applyAlignment="1">
      <alignment horizontal="center" vertical="center" shrinkToFit="1"/>
    </xf>
    <xf numFmtId="0" fontId="16" fillId="0" borderId="84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/>
    </xf>
    <xf numFmtId="49" fontId="16" fillId="0" borderId="83" xfId="0" applyNumberFormat="1" applyFont="1" applyFill="1" applyBorder="1" applyAlignment="1">
      <alignment horizontal="center" vertical="center"/>
    </xf>
    <xf numFmtId="185" fontId="128" fillId="0" borderId="24" xfId="0" applyNumberFormat="1" applyFont="1" applyFill="1" applyBorder="1" applyAlignment="1">
      <alignment horizontal="center" vertical="center"/>
    </xf>
    <xf numFmtId="185" fontId="128" fillId="0" borderId="23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 shrinkToFit="1"/>
    </xf>
    <xf numFmtId="49" fontId="116" fillId="0" borderId="11" xfId="0" applyNumberFormat="1" applyFont="1" applyFill="1" applyBorder="1" applyAlignment="1">
      <alignment horizontal="center" vertical="center" wrapText="1" shrinkToFit="1"/>
    </xf>
    <xf numFmtId="49" fontId="16" fillId="0" borderId="21" xfId="0" applyNumberFormat="1" applyFont="1" applyFill="1" applyBorder="1" applyAlignment="1">
      <alignment horizontal="center" vertical="center" wrapText="1" shrinkToFit="1"/>
    </xf>
    <xf numFmtId="185" fontId="116" fillId="0" borderId="24" xfId="0" applyNumberFormat="1" applyFont="1" applyFill="1" applyBorder="1" applyAlignment="1">
      <alignment horizontal="center" vertical="center" wrapText="1" shrinkToFit="1"/>
    </xf>
    <xf numFmtId="185" fontId="116" fillId="0" borderId="21" xfId="0" applyNumberFormat="1" applyFont="1" applyFill="1" applyBorder="1" applyAlignment="1">
      <alignment horizontal="center" vertical="center" wrapText="1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49" fontId="116" fillId="0" borderId="19" xfId="0" applyNumberFormat="1" applyFont="1" applyFill="1" applyBorder="1" applyAlignment="1">
      <alignment horizontal="center" vertical="center" shrinkToFit="1"/>
    </xf>
    <xf numFmtId="49" fontId="116" fillId="0" borderId="21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49" fontId="16" fillId="0" borderId="21" xfId="0" applyNumberFormat="1" applyFont="1" applyFill="1" applyBorder="1" applyAlignment="1">
      <alignment horizontal="center" vertical="center"/>
    </xf>
    <xf numFmtId="185" fontId="128" fillId="0" borderId="20" xfId="0" applyNumberFormat="1" applyFont="1" applyFill="1" applyBorder="1" applyAlignment="1">
      <alignment horizontal="center" vertical="center"/>
    </xf>
    <xf numFmtId="185" fontId="128" fillId="0" borderId="22" xfId="0" applyNumberFormat="1" applyFont="1" applyFill="1" applyBorder="1" applyAlignment="1">
      <alignment horizontal="center" vertical="center"/>
    </xf>
    <xf numFmtId="49" fontId="16" fillId="0" borderId="68" xfId="0" applyNumberFormat="1" applyFont="1" applyFill="1" applyBorder="1" applyAlignment="1">
      <alignment horizontal="center" vertical="center" shrinkToFit="1"/>
    </xf>
    <xf numFmtId="49" fontId="116" fillId="0" borderId="13" xfId="0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horizontal="center" vertical="center" shrinkToFit="1"/>
    </xf>
    <xf numFmtId="185" fontId="116" fillId="0" borderId="20" xfId="0" applyNumberFormat="1" applyFont="1" applyFill="1" applyBorder="1" applyAlignment="1">
      <alignment horizontal="center" vertical="center" shrinkToFit="1"/>
    </xf>
    <xf numFmtId="185" fontId="116" fillId="0" borderId="41" xfId="0" applyNumberFormat="1" applyFont="1" applyFill="1" applyBorder="1" applyAlignment="1">
      <alignment horizontal="center" vertical="center" shrinkToFit="1"/>
    </xf>
    <xf numFmtId="0" fontId="16" fillId="0" borderId="68" xfId="0" applyFont="1" applyFill="1" applyBorder="1" applyAlignment="1">
      <alignment horizontal="center" vertical="center"/>
    </xf>
    <xf numFmtId="0" fontId="116" fillId="0" borderId="56" xfId="0" applyFont="1" applyFill="1" applyBorder="1" applyAlignment="1">
      <alignment horizontal="center" vertical="center"/>
    </xf>
    <xf numFmtId="0" fontId="116" fillId="0" borderId="41" xfId="0" applyFont="1" applyFill="1" applyBorder="1" applyAlignment="1">
      <alignment horizontal="center" vertical="center"/>
    </xf>
    <xf numFmtId="185" fontId="128" fillId="0" borderId="57" xfId="0" applyNumberFormat="1" applyFont="1" applyFill="1" applyBorder="1" applyAlignment="1">
      <alignment horizontal="center" vertical="center"/>
    </xf>
    <xf numFmtId="185" fontId="128" fillId="0" borderId="58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16" fillId="0" borderId="1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85" fontId="116" fillId="0" borderId="24" xfId="0" applyNumberFormat="1" applyFont="1" applyFill="1" applyBorder="1" applyAlignment="1">
      <alignment horizontal="center" vertical="center" wrapText="1"/>
    </xf>
    <xf numFmtId="185" fontId="116" fillId="0" borderId="21" xfId="0" applyNumberFormat="1" applyFont="1" applyFill="1" applyBorder="1" applyAlignment="1">
      <alignment horizontal="center" vertical="center" wrapText="1"/>
    </xf>
    <xf numFmtId="49" fontId="116" fillId="0" borderId="19" xfId="0" applyNumberFormat="1" applyFont="1" applyFill="1" applyBorder="1" applyAlignment="1">
      <alignment horizontal="center" vertical="center" wrapText="1" shrinkToFit="1"/>
    </xf>
    <xf numFmtId="49" fontId="116" fillId="0" borderId="21" xfId="0" applyNumberFormat="1" applyFont="1" applyFill="1" applyBorder="1" applyAlignment="1">
      <alignment horizontal="center" vertical="center" wrapText="1" shrinkToFit="1"/>
    </xf>
    <xf numFmtId="0" fontId="16" fillId="0" borderId="48" xfId="0" applyFont="1" applyFill="1" applyBorder="1" applyAlignment="1">
      <alignment vertical="center" shrinkToFit="1"/>
    </xf>
    <xf numFmtId="0" fontId="16" fillId="0" borderId="46" xfId="0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185" fontId="116" fillId="0" borderId="48" xfId="0" applyNumberFormat="1" applyFont="1" applyFill="1" applyBorder="1" applyAlignment="1">
      <alignment horizontal="center" vertical="center"/>
    </xf>
    <xf numFmtId="185" fontId="116" fillId="0" borderId="17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16" fillId="0" borderId="49" xfId="0" applyFont="1" applyFill="1" applyBorder="1" applyAlignment="1">
      <alignment horizontal="center" vertical="center"/>
    </xf>
    <xf numFmtId="0" fontId="116" fillId="0" borderId="17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185" fontId="128" fillId="0" borderId="48" xfId="0" applyNumberFormat="1" applyFont="1" applyFill="1" applyBorder="1" applyAlignment="1">
      <alignment horizontal="center" vertical="center"/>
    </xf>
    <xf numFmtId="185" fontId="128" fillId="0" borderId="72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16" fillId="0" borderId="49" xfId="0" applyNumberFormat="1" applyFont="1" applyFill="1" applyBorder="1" applyAlignment="1">
      <alignment horizontal="center" vertical="center" wrapText="1"/>
    </xf>
    <xf numFmtId="49" fontId="116" fillId="0" borderId="72" xfId="0" applyNumberFormat="1" applyFont="1" applyFill="1" applyBorder="1" applyAlignment="1">
      <alignment horizontal="center" vertical="center" wrapText="1"/>
    </xf>
    <xf numFmtId="0" fontId="21" fillId="33" borderId="84" xfId="0" applyFont="1" applyFill="1" applyBorder="1" applyAlignment="1">
      <alignment vertical="center" shrinkToFit="1"/>
    </xf>
    <xf numFmtId="0" fontId="21" fillId="33" borderId="11" xfId="0" applyFont="1" applyFill="1" applyBorder="1" applyAlignment="1">
      <alignment horizontal="center" vertical="center"/>
    </xf>
    <xf numFmtId="49" fontId="21" fillId="33" borderId="83" xfId="0" applyNumberFormat="1" applyFont="1" applyFill="1" applyBorder="1" applyAlignment="1">
      <alignment horizontal="center" vertical="center"/>
    </xf>
    <xf numFmtId="185" fontId="127" fillId="34" borderId="84" xfId="0" applyNumberFormat="1" applyFont="1" applyFill="1" applyBorder="1" applyAlignment="1">
      <alignment horizontal="center" vertical="center"/>
    </xf>
    <xf numFmtId="185" fontId="127" fillId="34" borderId="58" xfId="0" applyNumberFormat="1" applyFont="1" applyFill="1" applyBorder="1" applyAlignment="1">
      <alignment horizontal="center" vertical="center"/>
    </xf>
    <xf numFmtId="49" fontId="21" fillId="0" borderId="68" xfId="0" applyNumberFormat="1" applyFont="1" applyFill="1" applyBorder="1" applyAlignment="1">
      <alignment horizontal="center" vertical="center" wrapText="1" shrinkToFit="1"/>
    </xf>
    <xf numFmtId="49" fontId="127" fillId="34" borderId="11" xfId="0" applyNumberFormat="1" applyFont="1" applyFill="1" applyBorder="1" applyAlignment="1">
      <alignment horizontal="center" vertical="center" wrapText="1" shrinkToFit="1"/>
    </xf>
    <xf numFmtId="49" fontId="21" fillId="0" borderId="21" xfId="0" applyNumberFormat="1" applyFont="1" applyFill="1" applyBorder="1" applyAlignment="1">
      <alignment horizontal="center" vertical="center" wrapText="1" shrinkToFit="1"/>
    </xf>
    <xf numFmtId="185" fontId="127" fillId="0" borderId="24" xfId="0" applyNumberFormat="1" applyFont="1" applyFill="1" applyBorder="1" applyAlignment="1">
      <alignment horizontal="center" vertical="center" wrapText="1" shrinkToFit="1"/>
    </xf>
    <xf numFmtId="185" fontId="127" fillId="0" borderId="21" xfId="0" applyNumberFormat="1" applyFont="1" applyFill="1" applyBorder="1" applyAlignment="1">
      <alignment horizontal="center" vertical="center" wrapText="1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127" fillId="0" borderId="19" xfId="0" applyNumberFormat="1" applyFont="1" applyFill="1" applyBorder="1" applyAlignment="1">
      <alignment horizontal="center" vertical="center" shrinkToFit="1"/>
    </xf>
    <xf numFmtId="49" fontId="127" fillId="0" borderId="21" xfId="0" applyNumberFormat="1" applyFont="1" applyFill="1" applyBorder="1" applyAlignment="1">
      <alignment horizontal="center" vertical="center" shrinkToFit="1"/>
    </xf>
    <xf numFmtId="185" fontId="128" fillId="0" borderId="84" xfId="0" applyNumberFormat="1" applyFont="1" applyFill="1" applyBorder="1" applyAlignment="1">
      <alignment horizontal="center" vertical="center"/>
    </xf>
    <xf numFmtId="185" fontId="116" fillId="0" borderId="23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vertical="center" shrinkToFit="1"/>
    </xf>
    <xf numFmtId="0" fontId="21" fillId="0" borderId="46" xfId="0" applyFont="1" applyFill="1" applyBorder="1" applyAlignment="1">
      <alignment horizontal="center" vertical="center"/>
    </xf>
    <xf numFmtId="49" fontId="21" fillId="0" borderId="72" xfId="0" applyNumberFormat="1" applyFont="1" applyFill="1" applyBorder="1" applyAlignment="1">
      <alignment horizontal="center" vertical="center"/>
    </xf>
    <xf numFmtId="185" fontId="127" fillId="0" borderId="48" xfId="0" applyNumberFormat="1" applyFont="1" applyFill="1" applyBorder="1" applyAlignment="1">
      <alignment horizontal="center" vertical="center"/>
    </xf>
    <xf numFmtId="185" fontId="127" fillId="0" borderId="17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27" fillId="0" borderId="49" xfId="0" applyFont="1" applyFill="1" applyBorder="1" applyAlignment="1">
      <alignment horizontal="center" vertical="center"/>
    </xf>
    <xf numFmtId="0" fontId="127" fillId="0" borderId="17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191" fontId="127" fillId="0" borderId="72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 wrapText="1"/>
    </xf>
    <xf numFmtId="49" fontId="127" fillId="0" borderId="49" xfId="0" applyNumberFormat="1" applyFont="1" applyFill="1" applyBorder="1" applyAlignment="1">
      <alignment horizontal="center" vertical="center" wrapText="1"/>
    </xf>
    <xf numFmtId="49" fontId="127" fillId="0" borderId="72" xfId="0" applyNumberFormat="1" applyFont="1" applyFill="1" applyBorder="1" applyAlignment="1">
      <alignment horizontal="center" vertical="center" wrapText="1"/>
    </xf>
    <xf numFmtId="185" fontId="123" fillId="34" borderId="20" xfId="0" applyNumberFormat="1" applyFont="1" applyFill="1" applyBorder="1" applyAlignment="1" quotePrefix="1">
      <alignment horizontal="center" vertical="center" wrapText="1"/>
    </xf>
    <xf numFmtId="14" fontId="33" fillId="0" borderId="25" xfId="0" applyNumberFormat="1" applyFont="1" applyFill="1" applyBorder="1" applyAlignment="1" quotePrefix="1">
      <alignment horizontal="center" vertical="center"/>
    </xf>
    <xf numFmtId="0" fontId="33" fillId="0" borderId="25" xfId="0" applyFont="1" applyFill="1" applyBorder="1" applyAlignment="1" quotePrefix="1">
      <alignment horizontal="center" vertical="center"/>
    </xf>
    <xf numFmtId="49" fontId="33" fillId="0" borderId="60" xfId="0" applyNumberFormat="1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 quotePrefix="1">
      <alignment horizontal="center" vertical="center" wrapText="1"/>
    </xf>
    <xf numFmtId="49" fontId="115" fillId="0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7" fillId="0" borderId="85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42" fillId="0" borderId="39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5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33" borderId="85" xfId="0" applyFont="1" applyFill="1" applyBorder="1" applyAlignment="1">
      <alignment horizontal="center" vertical="center"/>
    </xf>
    <xf numFmtId="190" fontId="122" fillId="34" borderId="21" xfId="0" applyNumberFormat="1" applyFont="1" applyFill="1" applyBorder="1" applyAlignment="1">
      <alignment horizontal="center" vertical="center" wrapText="1"/>
    </xf>
    <xf numFmtId="190" fontId="122" fillId="34" borderId="19" xfId="0" applyNumberFormat="1" applyFont="1" applyFill="1" applyBorder="1" applyAlignment="1">
      <alignment horizontal="center" vertical="center" wrapText="1"/>
    </xf>
    <xf numFmtId="190" fontId="122" fillId="34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09" fillId="34" borderId="21" xfId="0" applyNumberFormat="1" applyFont="1" applyFill="1" applyBorder="1" applyAlignment="1">
      <alignment horizontal="center" vertical="center"/>
    </xf>
    <xf numFmtId="49" fontId="109" fillId="34" borderId="19" xfId="0" applyNumberFormat="1" applyFont="1" applyFill="1" applyBorder="1" applyAlignment="1">
      <alignment horizontal="center" vertical="center"/>
    </xf>
    <xf numFmtId="49" fontId="109" fillId="34" borderId="12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0" applyFont="1" applyFill="1" applyAlignment="1">
      <alignment horizontal="center" shrinkToFit="1"/>
    </xf>
    <xf numFmtId="20" fontId="52" fillId="0" borderId="0" xfId="0" applyNumberFormat="1" applyFont="1" applyFill="1" applyAlignment="1">
      <alignment horizontal="center" shrinkToFit="1"/>
    </xf>
    <xf numFmtId="0" fontId="21" fillId="0" borderId="85" xfId="0" applyFont="1" applyFill="1" applyBorder="1" applyAlignment="1">
      <alignment horizontal="center" vertical="center" wrapText="1" shrinkToFit="1"/>
    </xf>
    <xf numFmtId="0" fontId="14" fillId="0" borderId="8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161925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19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142875</xdr:colOff>
      <xdr:row>3</xdr:row>
      <xdr:rowOff>38100</xdr:rowOff>
    </xdr:from>
    <xdr:to>
      <xdr:col>11</xdr:col>
      <xdr:colOff>152400</xdr:colOff>
      <xdr:row>4</xdr:row>
      <xdr:rowOff>9525</xdr:rowOff>
    </xdr:to>
    <xdr:sp>
      <xdr:nvSpPr>
        <xdr:cNvPr id="4" name="正方形/長方形 1"/>
        <xdr:cNvSpPr>
          <a:spLocks/>
        </xdr:cNvSpPr>
      </xdr:nvSpPr>
      <xdr:spPr>
        <a:xfrm>
          <a:off x="9658350" y="952500"/>
          <a:ext cx="18383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67350"/>
          <a:ext cx="895350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38500" y="7981950"/>
          <a:ext cx="81057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904875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38500" y="6972300"/>
          <a:ext cx="88582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2</xdr:col>
      <xdr:colOff>0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2419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200025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276225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146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241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3"/>
  <sheetViews>
    <sheetView zoomScale="90" zoomScaleNormal="90" zoomScalePageLayoutView="0" workbookViewId="0" topLeftCell="A1">
      <selection activeCell="G17" sqref="G17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5" width="9.5" style="1" customWidth="1"/>
    <col min="6" max="8" width="7.69921875" style="1" customWidth="1"/>
    <col min="9" max="9" width="8.09765625" style="1" customWidth="1"/>
    <col min="10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30" customFormat="1" ht="14.25" customHeight="1">
      <c r="B4" s="27"/>
      <c r="C4" s="27"/>
      <c r="D4" s="27"/>
      <c r="E4" s="28" t="s">
        <v>20</v>
      </c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2:20" s="30" customFormat="1" ht="14.25" customHeight="1"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8.75" customHeight="1">
      <c r="A6" s="30"/>
      <c r="B6" s="27"/>
      <c r="C6" s="27"/>
      <c r="D6" s="27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6.5" customHeight="1">
      <c r="A7" s="8" t="s">
        <v>36</v>
      </c>
      <c r="E7" s="5"/>
      <c r="F7" s="5"/>
      <c r="G7" s="5"/>
      <c r="H7" s="5"/>
      <c r="I7" s="5"/>
      <c r="J7" s="5"/>
      <c r="K7" s="5"/>
      <c r="L7" s="5"/>
      <c r="M7" s="95"/>
      <c r="N7" s="95"/>
      <c r="O7" s="95"/>
      <c r="P7" s="95"/>
      <c r="Q7" s="136"/>
      <c r="R7" s="136"/>
      <c r="S7" s="136"/>
      <c r="T7" s="5"/>
    </row>
    <row r="8" spans="1:20" ht="24" customHeight="1">
      <c r="A8" s="360" t="s">
        <v>61</v>
      </c>
      <c r="B8" s="64" t="s">
        <v>62</v>
      </c>
      <c r="C8" s="64" t="s">
        <v>286</v>
      </c>
      <c r="D8" s="64" t="s">
        <v>294</v>
      </c>
      <c r="E8" s="46" t="s">
        <v>7</v>
      </c>
      <c r="F8" s="325" t="s">
        <v>286</v>
      </c>
      <c r="G8" s="325" t="s">
        <v>375</v>
      </c>
      <c r="H8" s="325" t="s">
        <v>287</v>
      </c>
      <c r="I8" s="368" t="s">
        <v>6</v>
      </c>
      <c r="J8" s="369" t="s">
        <v>286</v>
      </c>
      <c r="K8" s="325" t="s">
        <v>375</v>
      </c>
      <c r="L8" s="369" t="s">
        <v>288</v>
      </c>
      <c r="M8" s="46" t="s">
        <v>5</v>
      </c>
      <c r="N8" s="325" t="s">
        <v>295</v>
      </c>
      <c r="O8" s="325" t="s">
        <v>375</v>
      </c>
      <c r="P8" s="325" t="s">
        <v>296</v>
      </c>
      <c r="Q8" s="46" t="s">
        <v>4</v>
      </c>
      <c r="R8" s="325" t="s">
        <v>295</v>
      </c>
      <c r="S8" s="325" t="s">
        <v>297</v>
      </c>
      <c r="T8" s="68" t="s">
        <v>3</v>
      </c>
    </row>
    <row r="9" spans="1:23" s="13" customFormat="1" ht="31.5" customHeight="1">
      <c r="A9" s="365" t="s">
        <v>236</v>
      </c>
      <c r="B9" s="197" t="s">
        <v>186</v>
      </c>
      <c r="C9" s="391">
        <v>42723</v>
      </c>
      <c r="D9" s="391">
        <v>42731</v>
      </c>
      <c r="E9" s="366" t="s">
        <v>198</v>
      </c>
      <c r="F9" s="393">
        <v>42725</v>
      </c>
      <c r="G9" s="393">
        <v>42730</v>
      </c>
      <c r="H9" s="393">
        <v>42731</v>
      </c>
      <c r="I9" s="366" t="s">
        <v>198</v>
      </c>
      <c r="J9" s="393">
        <v>42724</v>
      </c>
      <c r="K9" s="393">
        <v>42731</v>
      </c>
      <c r="L9" s="393">
        <v>42732</v>
      </c>
      <c r="M9" s="366" t="s">
        <v>199</v>
      </c>
      <c r="N9" s="395" t="s">
        <v>405</v>
      </c>
      <c r="O9" s="395" t="s">
        <v>343</v>
      </c>
      <c r="P9" s="395" t="s">
        <v>331</v>
      </c>
      <c r="Q9" s="366" t="s">
        <v>200</v>
      </c>
      <c r="R9" s="395" t="s">
        <v>379</v>
      </c>
      <c r="S9" s="395" t="s">
        <v>380</v>
      </c>
      <c r="T9" s="367" t="s">
        <v>200</v>
      </c>
      <c r="U9" s="58"/>
      <c r="V9" s="58"/>
      <c r="W9" s="58"/>
    </row>
    <row r="10" spans="1:23" s="13" customFormat="1" ht="31.5" customHeight="1">
      <c r="A10" s="177" t="s">
        <v>168</v>
      </c>
      <c r="B10" s="178" t="s">
        <v>210</v>
      </c>
      <c r="C10" s="392">
        <v>42725</v>
      </c>
      <c r="D10" s="392">
        <v>42732</v>
      </c>
      <c r="E10" s="174" t="s">
        <v>211</v>
      </c>
      <c r="F10" s="394">
        <v>42728</v>
      </c>
      <c r="G10" s="394">
        <v>42731</v>
      </c>
      <c r="H10" s="394">
        <v>42732</v>
      </c>
      <c r="I10" s="174" t="s">
        <v>211</v>
      </c>
      <c r="J10" s="394">
        <v>42731</v>
      </c>
      <c r="K10" s="394">
        <v>42731</v>
      </c>
      <c r="L10" s="394">
        <v>42733</v>
      </c>
      <c r="M10" s="174" t="s">
        <v>212</v>
      </c>
      <c r="N10" s="396" t="s">
        <v>381</v>
      </c>
      <c r="O10" s="396" t="s">
        <v>331</v>
      </c>
      <c r="P10" s="396" t="s">
        <v>332</v>
      </c>
      <c r="Q10" s="174" t="s">
        <v>213</v>
      </c>
      <c r="R10" s="396" t="s">
        <v>381</v>
      </c>
      <c r="S10" s="396" t="s">
        <v>382</v>
      </c>
      <c r="T10" s="363" t="s">
        <v>213</v>
      </c>
      <c r="U10" s="58"/>
      <c r="V10" s="58"/>
      <c r="W10" s="58"/>
    </row>
    <row r="11" spans="1:23" s="13" customFormat="1" ht="31.5" customHeight="1">
      <c r="A11" s="177" t="s">
        <v>236</v>
      </c>
      <c r="B11" s="178" t="s">
        <v>283</v>
      </c>
      <c r="C11" s="392">
        <v>42731</v>
      </c>
      <c r="D11" s="392">
        <v>42379</v>
      </c>
      <c r="E11" s="174" t="s">
        <v>233</v>
      </c>
      <c r="F11" s="394">
        <v>42733</v>
      </c>
      <c r="G11" s="394">
        <v>42741</v>
      </c>
      <c r="H11" s="394">
        <v>42379</v>
      </c>
      <c r="I11" s="174" t="s">
        <v>233</v>
      </c>
      <c r="J11" s="394" t="s">
        <v>376</v>
      </c>
      <c r="K11" s="394">
        <v>42379</v>
      </c>
      <c r="L11" s="394">
        <v>42380</v>
      </c>
      <c r="M11" s="174" t="s">
        <v>234</v>
      </c>
      <c r="N11" s="396" t="s">
        <v>383</v>
      </c>
      <c r="O11" s="396" t="s">
        <v>341</v>
      </c>
      <c r="P11" s="396" t="s">
        <v>333</v>
      </c>
      <c r="Q11" s="174" t="s">
        <v>235</v>
      </c>
      <c r="R11" s="396" t="s">
        <v>383</v>
      </c>
      <c r="S11" s="396" t="s">
        <v>384</v>
      </c>
      <c r="T11" s="364" t="s">
        <v>235</v>
      </c>
      <c r="U11" s="58"/>
      <c r="V11" s="58"/>
      <c r="W11" s="58"/>
    </row>
    <row r="12" spans="1:23" s="13" customFormat="1" ht="19.5" customHeight="1">
      <c r="A12" s="657"/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58"/>
      <c r="V12" s="58"/>
      <c r="W12" s="58"/>
    </row>
    <row r="13" spans="1:20" s="13" customFormat="1" ht="31.5" customHeight="1">
      <c r="A13" s="180"/>
      <c r="B13" s="113"/>
      <c r="C13" s="113"/>
      <c r="D13" s="11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S13" s="180"/>
      <c r="T13" s="181"/>
    </row>
  </sheetData>
  <sheetProtection/>
  <mergeCells count="2">
    <mergeCell ref="E2:T2"/>
    <mergeCell ref="A12:T12"/>
  </mergeCells>
  <hyperlinks>
    <hyperlink ref="E4" r:id="rId1" display="http://www.sinotrans.co.jp/"/>
  </hyperlinks>
  <printOptions/>
  <pageMargins left="0.15748031496062992" right="0.1968503937007874" top="0.2755905511811024" bottom="0.1968503937007874" header="0.35433070866141736" footer="0.31496062992125984"/>
  <pageSetup fitToHeight="1" fitToWidth="1" horizontalDpi="600" verticalDpi="600" orientation="landscape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3984375" style="20" customWidth="1"/>
    <col min="2" max="2" width="6.8984375" style="36" customWidth="1"/>
    <col min="3" max="5" width="9.59765625" style="15" customWidth="1"/>
    <col min="6" max="8" width="8.59765625" style="15" customWidth="1"/>
    <col min="9" max="12" width="9.59765625" style="15" customWidth="1"/>
    <col min="13" max="16384" width="9" style="13" customWidth="1"/>
  </cols>
  <sheetData>
    <row r="2" spans="1:12" ht="26.25">
      <c r="A2" s="70"/>
      <c r="B2" s="70"/>
      <c r="C2" s="658" t="s">
        <v>8</v>
      </c>
      <c r="D2" s="658"/>
      <c r="E2" s="658"/>
      <c r="F2" s="658"/>
      <c r="G2" s="658"/>
      <c r="H2" s="658"/>
      <c r="I2" s="658"/>
      <c r="J2" s="658"/>
      <c r="K2" s="658"/>
      <c r="L2" s="658"/>
    </row>
    <row r="3" spans="2:12" ht="23.25" customHeight="1">
      <c r="B3" s="31"/>
      <c r="C3" s="659" t="s">
        <v>19</v>
      </c>
      <c r="D3" s="659"/>
      <c r="E3" s="659"/>
      <c r="F3" s="659"/>
      <c r="G3" s="659"/>
      <c r="H3" s="659"/>
      <c r="I3" s="659"/>
      <c r="J3" s="659"/>
      <c r="K3" s="659"/>
      <c r="L3" s="659"/>
    </row>
    <row r="4" spans="1:12" ht="14.25" customHeight="1">
      <c r="A4" s="13"/>
      <c r="B4" s="31"/>
      <c r="C4" s="13"/>
      <c r="D4" s="13"/>
      <c r="E4" s="13"/>
      <c r="I4" s="69"/>
      <c r="J4" s="69"/>
      <c r="K4" s="69"/>
      <c r="L4" s="33"/>
    </row>
    <row r="5" spans="1:12" ht="14.25" customHeight="1">
      <c r="A5" s="13"/>
      <c r="B5" s="31"/>
      <c r="C5" s="13"/>
      <c r="D5" s="13"/>
      <c r="E5" s="13"/>
      <c r="I5" s="69"/>
      <c r="J5" s="69"/>
      <c r="K5" s="69"/>
      <c r="L5" s="33"/>
    </row>
    <row r="6" spans="1:12" ht="18" customHeight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</row>
    <row r="7" spans="1:13" ht="15.75" customHeight="1">
      <c r="A7" s="661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112"/>
    </row>
    <row r="8" spans="1:12" ht="16.5" customHeight="1">
      <c r="A8" s="34" t="s">
        <v>37</v>
      </c>
      <c r="B8" s="37"/>
      <c r="F8" s="14"/>
      <c r="G8" s="14"/>
      <c r="H8" s="14"/>
      <c r="I8" s="14"/>
      <c r="J8" s="14"/>
      <c r="K8" s="14"/>
      <c r="L8" s="14"/>
    </row>
    <row r="9" spans="1:12" ht="19.5" customHeight="1">
      <c r="A9" s="662" t="s">
        <v>21</v>
      </c>
      <c r="B9" s="663"/>
      <c r="C9" s="94" t="s">
        <v>22</v>
      </c>
      <c r="D9" s="94" t="s">
        <v>286</v>
      </c>
      <c r="E9" s="104" t="s">
        <v>287</v>
      </c>
      <c r="F9" s="97" t="s">
        <v>3</v>
      </c>
      <c r="G9" s="104" t="s">
        <v>286</v>
      </c>
      <c r="H9" s="104" t="s">
        <v>287</v>
      </c>
      <c r="I9" s="97" t="s">
        <v>4</v>
      </c>
      <c r="J9" s="104" t="s">
        <v>286</v>
      </c>
      <c r="K9" s="340" t="s">
        <v>288</v>
      </c>
      <c r="L9" s="97" t="s">
        <v>5</v>
      </c>
    </row>
    <row r="10" spans="1:12" ht="45.75" customHeight="1">
      <c r="A10" s="248" t="s">
        <v>136</v>
      </c>
      <c r="B10" s="249" t="s">
        <v>68</v>
      </c>
      <c r="C10" s="250" t="s">
        <v>243</v>
      </c>
      <c r="D10" s="398"/>
      <c r="E10" s="399"/>
      <c r="F10" s="251" t="s">
        <v>17</v>
      </c>
      <c r="G10" s="398"/>
      <c r="H10" s="398"/>
      <c r="I10" s="251" t="s">
        <v>17</v>
      </c>
      <c r="J10" s="399" t="s">
        <v>377</v>
      </c>
      <c r="K10" s="408" t="s">
        <v>331</v>
      </c>
      <c r="L10" s="251" t="s">
        <v>270</v>
      </c>
    </row>
    <row r="11" spans="1:12" s="96" customFormat="1" ht="45.75" customHeight="1">
      <c r="A11" s="189" t="s">
        <v>98</v>
      </c>
      <c r="B11" s="186" t="s">
        <v>69</v>
      </c>
      <c r="C11" s="187" t="s">
        <v>244</v>
      </c>
      <c r="D11" s="400" t="s">
        <v>379</v>
      </c>
      <c r="E11" s="401" t="s">
        <v>331</v>
      </c>
      <c r="F11" s="341" t="s">
        <v>292</v>
      </c>
      <c r="G11" s="406" t="s">
        <v>411</v>
      </c>
      <c r="H11" s="406" t="s">
        <v>334</v>
      </c>
      <c r="I11" s="341" t="s">
        <v>293</v>
      </c>
      <c r="J11" s="409"/>
      <c r="K11" s="410"/>
      <c r="L11" s="188" t="s">
        <v>17</v>
      </c>
    </row>
    <row r="12" spans="1:12" ht="45.75" customHeight="1">
      <c r="A12" s="335" t="s">
        <v>284</v>
      </c>
      <c r="B12" s="176" t="s">
        <v>68</v>
      </c>
      <c r="C12" s="336" t="s">
        <v>173</v>
      </c>
      <c r="D12" s="402"/>
      <c r="E12" s="403"/>
      <c r="F12" s="169" t="s">
        <v>17</v>
      </c>
      <c r="G12" s="402"/>
      <c r="H12" s="402"/>
      <c r="I12" s="169" t="s">
        <v>17</v>
      </c>
      <c r="J12" s="403" t="s">
        <v>378</v>
      </c>
      <c r="K12" s="411" t="s">
        <v>335</v>
      </c>
      <c r="L12" s="169" t="s">
        <v>285</v>
      </c>
    </row>
    <row r="13" spans="1:12" s="96" customFormat="1" ht="45.75" customHeight="1">
      <c r="A13" s="337" t="s">
        <v>99</v>
      </c>
      <c r="B13" s="165" t="s">
        <v>69</v>
      </c>
      <c r="C13" s="338" t="s">
        <v>291</v>
      </c>
      <c r="D13" s="404" t="s">
        <v>410</v>
      </c>
      <c r="E13" s="405" t="s">
        <v>335</v>
      </c>
      <c r="F13" s="342" t="s">
        <v>289</v>
      </c>
      <c r="G13" s="523" t="s">
        <v>343</v>
      </c>
      <c r="H13" s="407" t="s">
        <v>336</v>
      </c>
      <c r="I13" s="342" t="s">
        <v>290</v>
      </c>
      <c r="J13" s="412"/>
      <c r="K13" s="413"/>
      <c r="L13" s="339" t="s">
        <v>17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5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17.3984375" style="20" customWidth="1"/>
    <col min="2" max="2" width="6.8984375" style="31" customWidth="1"/>
    <col min="3" max="5" width="9.59765625" style="15" customWidth="1"/>
    <col min="6" max="15" width="11.69921875" style="203" customWidth="1"/>
    <col min="16" max="16384" width="9" style="13" customWidth="1"/>
  </cols>
  <sheetData>
    <row r="1" spans="1:15" ht="24.75">
      <c r="A1" s="70" t="s">
        <v>100</v>
      </c>
      <c r="B1" s="70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6:15" ht="19.5"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6:15" ht="27.75" customHeight="1">
      <c r="F3" s="201"/>
      <c r="G3" s="201"/>
      <c r="H3" s="201"/>
      <c r="I3" s="666"/>
      <c r="J3" s="666"/>
      <c r="K3" s="666"/>
      <c r="L3" s="666"/>
      <c r="M3" s="666"/>
      <c r="N3" s="666"/>
      <c r="O3" s="666"/>
    </row>
    <row r="4" spans="1:15" ht="16.5" customHeight="1">
      <c r="A4" s="24"/>
      <c r="B4" s="35"/>
      <c r="C4" s="24"/>
      <c r="D4" s="24"/>
      <c r="E4" s="2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6.5" customHeight="1">
      <c r="A5" s="24"/>
      <c r="B5" s="35"/>
      <c r="C5" s="24"/>
      <c r="D5" s="24"/>
      <c r="E5" s="2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4.25" customHeight="1">
      <c r="A6" s="91"/>
      <c r="B6" s="91"/>
      <c r="C6" s="91"/>
      <c r="D6" s="91"/>
      <c r="E6" s="91"/>
      <c r="L6" s="205"/>
      <c r="M6" s="205"/>
      <c r="N6" s="205"/>
      <c r="O6" s="205"/>
    </row>
    <row r="7" spans="1:16" ht="15" customHeight="1">
      <c r="A7" s="101" t="s">
        <v>43</v>
      </c>
      <c r="B7" s="102"/>
      <c r="C7" s="102"/>
      <c r="D7" s="102"/>
      <c r="E7" s="102"/>
      <c r="F7" s="206"/>
      <c r="G7" s="206"/>
      <c r="H7" s="206"/>
      <c r="I7" s="207"/>
      <c r="J7" s="207"/>
      <c r="K7" s="207"/>
      <c r="L7" s="207"/>
      <c r="M7" s="207"/>
      <c r="N7" s="207"/>
      <c r="O7" s="208"/>
      <c r="P7" s="116"/>
    </row>
    <row r="8" spans="1:15" ht="18" customHeight="1">
      <c r="A8" s="662" t="s">
        <v>0</v>
      </c>
      <c r="B8" s="663"/>
      <c r="C8" s="104" t="s">
        <v>1</v>
      </c>
      <c r="D8" s="104" t="s">
        <v>302</v>
      </c>
      <c r="E8" s="104" t="s">
        <v>303</v>
      </c>
      <c r="F8" s="209" t="s">
        <v>7</v>
      </c>
      <c r="G8" s="332" t="s">
        <v>302</v>
      </c>
      <c r="H8" s="104" t="s">
        <v>303</v>
      </c>
      <c r="I8" s="349" t="s">
        <v>2</v>
      </c>
      <c r="J8" s="104" t="s">
        <v>302</v>
      </c>
      <c r="K8" s="104" t="s">
        <v>303</v>
      </c>
      <c r="L8" s="209" t="s">
        <v>11</v>
      </c>
      <c r="M8" s="332" t="s">
        <v>302</v>
      </c>
      <c r="N8" s="104" t="s">
        <v>303</v>
      </c>
      <c r="O8" s="349" t="s">
        <v>15</v>
      </c>
    </row>
    <row r="9" spans="1:15" ht="39.75" customHeight="1">
      <c r="A9" s="244" t="s">
        <v>166</v>
      </c>
      <c r="B9" s="245" t="s">
        <v>167</v>
      </c>
      <c r="C9" s="347" t="s">
        <v>217</v>
      </c>
      <c r="D9" s="531">
        <v>42724</v>
      </c>
      <c r="E9" s="532">
        <v>42732</v>
      </c>
      <c r="F9" s="348" t="s">
        <v>218</v>
      </c>
      <c r="G9" s="414">
        <v>42728</v>
      </c>
      <c r="H9" s="415">
        <v>42732</v>
      </c>
      <c r="I9" s="309" t="s">
        <v>219</v>
      </c>
      <c r="J9" s="420"/>
      <c r="K9" s="421"/>
      <c r="L9" s="346"/>
      <c r="M9" s="428"/>
      <c r="N9" s="429"/>
      <c r="O9" s="290"/>
    </row>
    <row r="10" spans="1:16" s="99" customFormat="1" ht="39.75" customHeight="1">
      <c r="A10" s="298" t="s">
        <v>108</v>
      </c>
      <c r="B10" s="45" t="s">
        <v>164</v>
      </c>
      <c r="C10" s="344" t="s">
        <v>237</v>
      </c>
      <c r="D10" s="533">
        <v>42724</v>
      </c>
      <c r="E10" s="539" t="s">
        <v>424</v>
      </c>
      <c r="F10" s="328" t="s">
        <v>239</v>
      </c>
      <c r="G10" s="416">
        <v>42724</v>
      </c>
      <c r="H10" s="417">
        <v>42732</v>
      </c>
      <c r="I10" s="350" t="s">
        <v>240</v>
      </c>
      <c r="J10" s="422"/>
      <c r="K10" s="423"/>
      <c r="L10" s="345"/>
      <c r="M10" s="430"/>
      <c r="N10" s="431"/>
      <c r="O10" s="327"/>
      <c r="P10" s="155"/>
    </row>
    <row r="11" spans="1:15" s="63" customFormat="1" ht="39.75" customHeight="1">
      <c r="A11" s="184" t="s">
        <v>104</v>
      </c>
      <c r="B11" s="40" t="s">
        <v>165</v>
      </c>
      <c r="C11" s="185" t="s">
        <v>238</v>
      </c>
      <c r="D11" s="529">
        <v>42724</v>
      </c>
      <c r="E11" s="530">
        <v>42732</v>
      </c>
      <c r="F11" s="310" t="s">
        <v>241</v>
      </c>
      <c r="G11" s="418"/>
      <c r="H11" s="419"/>
      <c r="I11" s="283"/>
      <c r="J11" s="424">
        <v>42724</v>
      </c>
      <c r="K11" s="425">
        <v>42732</v>
      </c>
      <c r="L11" s="310" t="s">
        <v>240</v>
      </c>
      <c r="M11" s="432">
        <v>42724</v>
      </c>
      <c r="N11" s="433">
        <v>42732</v>
      </c>
      <c r="O11" s="308" t="s">
        <v>242</v>
      </c>
    </row>
    <row r="12" spans="1:15" ht="39.75" customHeight="1">
      <c r="A12" s="244" t="s">
        <v>166</v>
      </c>
      <c r="B12" s="245" t="s">
        <v>167</v>
      </c>
      <c r="C12" s="347" t="s">
        <v>306</v>
      </c>
      <c r="D12" s="531">
        <v>42725</v>
      </c>
      <c r="E12" s="532">
        <v>42733</v>
      </c>
      <c r="F12" s="348" t="s">
        <v>201</v>
      </c>
      <c r="G12" s="414">
        <v>42731</v>
      </c>
      <c r="H12" s="415">
        <v>42374</v>
      </c>
      <c r="I12" s="309" t="s">
        <v>213</v>
      </c>
      <c r="J12" s="420"/>
      <c r="K12" s="421"/>
      <c r="L12" s="346"/>
      <c r="M12" s="428"/>
      <c r="N12" s="429"/>
      <c r="O12" s="290"/>
    </row>
    <row r="13" spans="1:16" s="99" customFormat="1" ht="39.75" customHeight="1">
      <c r="A13" s="298" t="s">
        <v>191</v>
      </c>
      <c r="B13" s="45" t="s">
        <v>164</v>
      </c>
      <c r="C13" s="344" t="s">
        <v>304</v>
      </c>
      <c r="D13" s="533">
        <v>42732</v>
      </c>
      <c r="E13" s="528">
        <v>42375</v>
      </c>
      <c r="F13" s="343" t="s">
        <v>298</v>
      </c>
      <c r="G13" s="650">
        <v>42731</v>
      </c>
      <c r="H13" s="417">
        <v>42375</v>
      </c>
      <c r="I13" s="351" t="s">
        <v>285</v>
      </c>
      <c r="J13" s="426"/>
      <c r="K13" s="427"/>
      <c r="L13" s="345"/>
      <c r="M13" s="430"/>
      <c r="N13" s="431"/>
      <c r="O13" s="327"/>
      <c r="P13" s="155"/>
    </row>
    <row r="14" spans="1:15" s="63" customFormat="1" ht="39.75" customHeight="1">
      <c r="A14" s="184" t="s">
        <v>104</v>
      </c>
      <c r="B14" s="40" t="s">
        <v>165</v>
      </c>
      <c r="C14" s="185" t="s">
        <v>305</v>
      </c>
      <c r="D14" s="529">
        <v>42730</v>
      </c>
      <c r="E14" s="530">
        <v>42375</v>
      </c>
      <c r="F14" s="310" t="s">
        <v>299</v>
      </c>
      <c r="G14" s="418"/>
      <c r="H14" s="419"/>
      <c r="I14" s="283"/>
      <c r="J14" s="424">
        <v>42730</v>
      </c>
      <c r="K14" s="425">
        <v>42375</v>
      </c>
      <c r="L14" s="310" t="s">
        <v>285</v>
      </c>
      <c r="M14" s="432">
        <v>42733</v>
      </c>
      <c r="N14" s="433">
        <v>42375</v>
      </c>
      <c r="O14" s="308" t="s">
        <v>300</v>
      </c>
    </row>
    <row r="15" spans="1:15" ht="39.75" customHeight="1">
      <c r="A15" s="244" t="s">
        <v>166</v>
      </c>
      <c r="B15" s="245" t="s">
        <v>167</v>
      </c>
      <c r="C15" s="347" t="s">
        <v>307</v>
      </c>
      <c r="D15" s="531">
        <v>42732</v>
      </c>
      <c r="E15" s="527">
        <v>42380</v>
      </c>
      <c r="F15" s="348" t="s">
        <v>214</v>
      </c>
      <c r="G15" s="414">
        <v>42375</v>
      </c>
      <c r="H15" s="415">
        <v>42381</v>
      </c>
      <c r="I15" s="309" t="s">
        <v>301</v>
      </c>
      <c r="J15" s="420"/>
      <c r="K15" s="421"/>
      <c r="L15" s="346"/>
      <c r="M15" s="428"/>
      <c r="N15" s="429"/>
      <c r="O15" s="290"/>
    </row>
  </sheetData>
  <sheetProtection/>
  <mergeCells count="4">
    <mergeCell ref="F1:O1"/>
    <mergeCell ref="A8:B8"/>
    <mergeCell ref="F2:O2"/>
    <mergeCell ref="I3:O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20" customWidth="1"/>
    <col min="2" max="2" width="6.8984375" style="31" customWidth="1"/>
    <col min="3" max="3" width="9.59765625" style="15" customWidth="1"/>
    <col min="4" max="4" width="9.59765625" style="253" customWidth="1"/>
    <col min="5" max="5" width="9.59765625" style="15" customWidth="1"/>
    <col min="6" max="9" width="11.69921875" style="203" customWidth="1"/>
    <col min="10" max="10" width="9.59765625" style="202" customWidth="1"/>
    <col min="11" max="11" width="9.59765625" style="203" customWidth="1"/>
    <col min="12" max="16384" width="9" style="13" customWidth="1"/>
  </cols>
  <sheetData>
    <row r="1" spans="1:11" ht="24.75">
      <c r="A1" s="70" t="s">
        <v>113</v>
      </c>
      <c r="B1" s="70"/>
      <c r="D1" s="664" t="s">
        <v>114</v>
      </c>
      <c r="E1" s="664"/>
      <c r="F1" s="664"/>
      <c r="G1" s="664"/>
      <c r="H1" s="664"/>
      <c r="I1" s="664"/>
      <c r="J1" s="664"/>
      <c r="K1" s="664"/>
    </row>
    <row r="2" spans="4:11" ht="19.5">
      <c r="D2" s="665" t="s">
        <v>115</v>
      </c>
      <c r="E2" s="665"/>
      <c r="F2" s="665"/>
      <c r="G2" s="665"/>
      <c r="H2" s="665"/>
      <c r="I2" s="665"/>
      <c r="J2" s="665"/>
      <c r="K2" s="665"/>
    </row>
    <row r="3" spans="5:9" ht="27.75" customHeight="1">
      <c r="E3" s="69"/>
      <c r="F3" s="201" t="s">
        <v>116</v>
      </c>
      <c r="G3" s="666" t="s">
        <v>42</v>
      </c>
      <c r="H3" s="666"/>
      <c r="I3" s="666"/>
    </row>
    <row r="4" spans="1:11" s="259" customFormat="1" ht="16.5" customHeight="1">
      <c r="A4" s="254"/>
      <c r="B4" s="255"/>
      <c r="C4" s="254">
        <f>WEEKNUM(J7)</f>
        <v>40</v>
      </c>
      <c r="D4" s="256"/>
      <c r="E4" s="254"/>
      <c r="F4" s="257"/>
      <c r="G4" s="257"/>
      <c r="H4" s="257"/>
      <c r="I4" s="257"/>
      <c r="J4" s="258"/>
      <c r="K4" s="257"/>
    </row>
    <row r="5" spans="1:11" s="259" customFormat="1" ht="16.5" customHeight="1">
      <c r="A5" s="254"/>
      <c r="B5" s="255"/>
      <c r="C5" s="254"/>
      <c r="D5" s="260">
        <f>$J$7-3</f>
        <v>42636</v>
      </c>
      <c r="E5" s="260">
        <f>$J$7-1</f>
        <v>42638</v>
      </c>
      <c r="F5" s="260">
        <f>$J$7</f>
        <v>42639</v>
      </c>
      <c r="G5" s="260">
        <f>$J$7+1</f>
        <v>42640</v>
      </c>
      <c r="H5" s="260">
        <f>$J$7+1</f>
        <v>42640</v>
      </c>
      <c r="I5" s="260">
        <f>$J$7+1</f>
        <v>42640</v>
      </c>
      <c r="J5" s="260">
        <f>$J$7+3</f>
        <v>42642</v>
      </c>
      <c r="K5" s="260">
        <f>$J$7+4</f>
        <v>42643</v>
      </c>
    </row>
    <row r="6" spans="1:11" s="259" customFormat="1" ht="14.25" customHeight="1">
      <c r="A6" s="261"/>
      <c r="B6" s="261"/>
      <c r="C6" s="254"/>
      <c r="D6" s="262"/>
      <c r="E6" s="261"/>
      <c r="F6" s="260">
        <f>$J$7+1</f>
        <v>42640</v>
      </c>
      <c r="G6" s="260">
        <f>$J$7+1</f>
        <v>42640</v>
      </c>
      <c r="H6" s="260">
        <f>$J$7+1</f>
        <v>42640</v>
      </c>
      <c r="I6" s="260">
        <f>$J$7+2</f>
        <v>42641</v>
      </c>
      <c r="J6" s="263"/>
      <c r="K6" s="264"/>
    </row>
    <row r="7" spans="1:12" ht="15" customHeight="1">
      <c r="A7" s="101" t="s">
        <v>43</v>
      </c>
      <c r="B7" s="102"/>
      <c r="C7" s="102"/>
      <c r="D7" s="265"/>
      <c r="E7" s="102"/>
      <c r="F7" s="206"/>
      <c r="G7" s="207"/>
      <c r="H7" s="207"/>
      <c r="I7" s="208"/>
      <c r="J7" s="667">
        <v>42639</v>
      </c>
      <c r="K7" s="668"/>
      <c r="L7" s="116"/>
    </row>
    <row r="8" spans="1:11" ht="18" customHeight="1">
      <c r="A8" s="662" t="s">
        <v>0</v>
      </c>
      <c r="B8" s="663"/>
      <c r="C8" s="104" t="s">
        <v>1</v>
      </c>
      <c r="D8" s="266" t="s">
        <v>12</v>
      </c>
      <c r="E8" s="100" t="s">
        <v>10</v>
      </c>
      <c r="F8" s="209" t="s">
        <v>7</v>
      </c>
      <c r="G8" s="209" t="s">
        <v>2</v>
      </c>
      <c r="H8" s="210" t="s">
        <v>11</v>
      </c>
      <c r="I8" s="209" t="s">
        <v>15</v>
      </c>
      <c r="J8" s="211" t="s">
        <v>12</v>
      </c>
      <c r="K8" s="212" t="s">
        <v>10</v>
      </c>
    </row>
    <row r="9" spans="1:11" ht="12.75" customHeight="1">
      <c r="A9" s="159" t="s">
        <v>117</v>
      </c>
      <c r="B9" s="160" t="s">
        <v>118</v>
      </c>
      <c r="C9" s="161" t="s">
        <v>119</v>
      </c>
      <c r="D9" s="267" t="s">
        <v>9</v>
      </c>
      <c r="E9" s="158" t="s">
        <v>25</v>
      </c>
      <c r="F9" s="213" t="s">
        <v>35</v>
      </c>
      <c r="G9" s="213" t="s">
        <v>59</v>
      </c>
      <c r="H9" s="157" t="s">
        <v>120</v>
      </c>
      <c r="I9" s="213" t="s">
        <v>120</v>
      </c>
      <c r="J9" s="214" t="s">
        <v>47</v>
      </c>
      <c r="K9" s="215" t="s">
        <v>88</v>
      </c>
    </row>
    <row r="10" spans="1:12" s="63" customFormat="1" ht="12.75" customHeight="1">
      <c r="A10" s="92" t="s">
        <v>121</v>
      </c>
      <c r="B10" s="93" t="s">
        <v>122</v>
      </c>
      <c r="C10" s="115" t="s">
        <v>119</v>
      </c>
      <c r="D10" s="268" t="s">
        <v>120</v>
      </c>
      <c r="E10" s="43" t="s">
        <v>25</v>
      </c>
      <c r="F10" s="216" t="s">
        <v>18</v>
      </c>
      <c r="G10" s="216" t="s">
        <v>120</v>
      </c>
      <c r="H10" s="154" t="s">
        <v>59</v>
      </c>
      <c r="I10" s="216" t="s">
        <v>60</v>
      </c>
      <c r="J10" s="217" t="s">
        <v>120</v>
      </c>
      <c r="K10" s="218" t="s">
        <v>88</v>
      </c>
      <c r="L10" s="13"/>
    </row>
    <row r="11" spans="1:11" ht="12.75" customHeight="1" thickBot="1">
      <c r="A11" s="98" t="s">
        <v>123</v>
      </c>
      <c r="B11" s="106" t="s">
        <v>124</v>
      </c>
      <c r="C11" s="105" t="s">
        <v>125</v>
      </c>
      <c r="D11" s="269" t="s">
        <v>126</v>
      </c>
      <c r="E11" s="171" t="s">
        <v>78</v>
      </c>
      <c r="F11" s="219" t="s">
        <v>27</v>
      </c>
      <c r="G11" s="219" t="s">
        <v>107</v>
      </c>
      <c r="H11" s="220" t="s">
        <v>126</v>
      </c>
      <c r="I11" s="219" t="s">
        <v>126</v>
      </c>
      <c r="J11" s="221" t="s">
        <v>126</v>
      </c>
      <c r="K11" s="222" t="s">
        <v>97</v>
      </c>
    </row>
    <row r="12" spans="1:12" s="99" customFormat="1" ht="39.75" customHeight="1" thickTop="1">
      <c r="A12" s="234" t="s">
        <v>127</v>
      </c>
      <c r="B12" s="199" t="s">
        <v>128</v>
      </c>
      <c r="C12" s="270" t="str">
        <f>$C$4+204&amp;"E/W"</f>
        <v>244E/W</v>
      </c>
      <c r="D12" s="271">
        <f>$D$5</f>
        <v>42636</v>
      </c>
      <c r="E12" s="272">
        <f>$E$5-1</f>
        <v>42637</v>
      </c>
      <c r="F12" s="273" t="str">
        <f>TEXT($F$5,"m/dd")&amp;"-"&amp;TEXT($F$6,"dd")</f>
        <v>9/26-27</v>
      </c>
      <c r="G12" s="274" t="str">
        <f>TEXT($G$5,"m/dd")&amp;"-"&amp;TEXT($G$6,"dd")</f>
        <v>9/27-27</v>
      </c>
      <c r="H12" s="275"/>
      <c r="I12" s="276"/>
      <c r="J12" s="277">
        <f>$J$5</f>
        <v>42642</v>
      </c>
      <c r="K12" s="278">
        <f>$K$5</f>
        <v>42643</v>
      </c>
      <c r="L12" s="155"/>
    </row>
    <row r="13" spans="1:11" s="63" customFormat="1" ht="39.75" customHeight="1">
      <c r="A13" s="184" t="s">
        <v>129</v>
      </c>
      <c r="B13" s="40" t="s">
        <v>130</v>
      </c>
      <c r="C13" s="185" t="str">
        <f>$C$4+1599&amp;"E/W"</f>
        <v>1639E/W</v>
      </c>
      <c r="D13" s="279"/>
      <c r="E13" s="280">
        <f>$E$5-1</f>
        <v>42637</v>
      </c>
      <c r="F13" s="281" t="str">
        <f>TEXT($F$5,"m/dd")&amp;"-"&amp;TEXT($F$6-1,"dd")&amp;"                        南港C-3"</f>
        <v>9/26-26                        南港C-3</v>
      </c>
      <c r="G13" s="281"/>
      <c r="H13" s="282" t="str">
        <f>TEXT($H$5,"m/dd")&amp;"-"&amp;TEXT($H$6,"dd")</f>
        <v>9/27-27</v>
      </c>
      <c r="I13" s="283" t="str">
        <f>TEXT($I$5,"m/dd")&amp;"-"&amp;TEXT($I$6,"dd")</f>
        <v>9/27-28</v>
      </c>
      <c r="J13" s="284"/>
      <c r="K13" s="285">
        <f>$K$5</f>
        <v>42643</v>
      </c>
    </row>
    <row r="14" spans="1:11" ht="39.75" customHeight="1">
      <c r="A14" s="244" t="s">
        <v>131</v>
      </c>
      <c r="B14" s="245" t="s">
        <v>132</v>
      </c>
      <c r="C14" s="66" t="str">
        <f>$C$4+1599&amp;"E/W"</f>
        <v>1639E/W</v>
      </c>
      <c r="D14" s="286"/>
      <c r="E14" s="287">
        <f>$E$5+2</f>
        <v>42640</v>
      </c>
      <c r="F14" s="288" t="str">
        <f>TEXT($F$5+3,"m/dd")&amp;"-"&amp;TEXT($F$6+3,"dd")</f>
        <v>9/29-30</v>
      </c>
      <c r="G14" s="289" t="str">
        <f>TEXT($G$5+3,"m/dd")&amp;"-"&amp;TEXT($G$6+3,"dd")</f>
        <v>9/30-30</v>
      </c>
      <c r="H14" s="289"/>
      <c r="I14" s="290"/>
      <c r="J14" s="288"/>
      <c r="K14" s="290">
        <f>$K$5+3</f>
        <v>42646</v>
      </c>
    </row>
    <row r="15" spans="1:12" s="99" customFormat="1" ht="39.75" customHeight="1">
      <c r="A15" s="234" t="s">
        <v>133</v>
      </c>
      <c r="B15" s="199" t="s">
        <v>134</v>
      </c>
      <c r="C15" s="270" t="str">
        <f>$C$4+205&amp;"E/W"</f>
        <v>245E/W</v>
      </c>
      <c r="D15" s="271">
        <f>$D$5+7</f>
        <v>42643</v>
      </c>
      <c r="E15" s="272">
        <f>$E$5+6</f>
        <v>42644</v>
      </c>
      <c r="F15" s="273" t="str">
        <f>TEXT($F$5+7,"m/dd")&amp;"-"&amp;TEXT($F$6+7,"dd")</f>
        <v>10/03-04</v>
      </c>
      <c r="G15" s="274" t="str">
        <f>TEXT($G$5+7,"m/dd")&amp;"-"&amp;TEXT($G$6+7,"dd")</f>
        <v>10/04-04</v>
      </c>
      <c r="H15" s="275"/>
      <c r="I15" s="276"/>
      <c r="J15" s="277">
        <f>$J$5+7</f>
        <v>42649</v>
      </c>
      <c r="K15" s="278">
        <f>$K$5+7</f>
        <v>42650</v>
      </c>
      <c r="L15" s="155"/>
    </row>
    <row r="16" spans="1:11" s="63" customFormat="1" ht="39.75" customHeight="1">
      <c r="A16" s="184" t="s">
        <v>135</v>
      </c>
      <c r="B16" s="40" t="s">
        <v>130</v>
      </c>
      <c r="C16" s="185" t="str">
        <f>$C$4+1600&amp;"E/W"</f>
        <v>1640E/W</v>
      </c>
      <c r="D16" s="279"/>
      <c r="E16" s="280">
        <f>$E$5+6</f>
        <v>42644</v>
      </c>
      <c r="F16" s="281" t="str">
        <f>TEXT($F$5+7,"m/dd")&amp;"-"&amp;TEXT($F$6+6,"dd")&amp;"                        南港C-3"</f>
        <v>10/03-03                        南港C-3</v>
      </c>
      <c r="G16" s="281"/>
      <c r="H16" s="282" t="str">
        <f>TEXT($H$5+7,"m/dd")&amp;"-"&amp;TEXT($H$6+7,"dd")</f>
        <v>10/04-04</v>
      </c>
      <c r="I16" s="283" t="str">
        <f>TEXT($I$5+7,"m/dd")&amp;"-"&amp;TEXT($I$6+7,"dd")</f>
        <v>10/04-05</v>
      </c>
      <c r="J16" s="284"/>
      <c r="K16" s="285">
        <f>$K$5+7</f>
        <v>42650</v>
      </c>
    </row>
    <row r="17" spans="1:11" ht="39.75" customHeight="1">
      <c r="A17" s="244" t="s">
        <v>111</v>
      </c>
      <c r="B17" s="245" t="s">
        <v>103</v>
      </c>
      <c r="C17" s="66" t="str">
        <f>$C$4+1600&amp;"E/W"</f>
        <v>1640E/W</v>
      </c>
      <c r="D17" s="286"/>
      <c r="E17" s="287">
        <f>$E$5+9</f>
        <v>42647</v>
      </c>
      <c r="F17" s="288" t="str">
        <f>TEXT($F$5+10,"m/dd")&amp;"-"&amp;TEXT($F$6+10,"dd")</f>
        <v>10/06-07</v>
      </c>
      <c r="G17" s="289" t="str">
        <f>TEXT($G$5+10,"m/dd")&amp;"-"&amp;TEXT($G$6+10,"dd")</f>
        <v>10/07-07</v>
      </c>
      <c r="H17" s="289"/>
      <c r="I17" s="290"/>
      <c r="J17" s="288"/>
      <c r="K17" s="290">
        <f>$K$5+10</f>
        <v>42653</v>
      </c>
    </row>
    <row r="18" spans="1:12" s="99" customFormat="1" ht="39.75" customHeight="1">
      <c r="A18" s="234" t="s">
        <v>108</v>
      </c>
      <c r="B18" s="199" t="s">
        <v>101</v>
      </c>
      <c r="C18" s="270" t="str">
        <f>$C$4+206&amp;"E/W"</f>
        <v>246E/W</v>
      </c>
      <c r="D18" s="271">
        <f>$D$5+14</f>
        <v>42650</v>
      </c>
      <c r="E18" s="272">
        <f>$E$5+13</f>
        <v>42651</v>
      </c>
      <c r="F18" s="273" t="str">
        <f>TEXT($F$5+14,"m/dd")&amp;"-"&amp;TEXT($F$6+14,"dd")</f>
        <v>10/10-11</v>
      </c>
      <c r="G18" s="274" t="str">
        <f>TEXT($G$5+14,"m/dd")&amp;"-"&amp;TEXT($G$6+14,"dd")</f>
        <v>10/11-11</v>
      </c>
      <c r="H18" s="275"/>
      <c r="I18" s="276"/>
      <c r="J18" s="277">
        <f>$J$5+14</f>
        <v>42656</v>
      </c>
      <c r="K18" s="278">
        <f>$K$5+14</f>
        <v>42657</v>
      </c>
      <c r="L18" s="155"/>
    </row>
    <row r="19" spans="1:11" s="63" customFormat="1" ht="39.75" customHeight="1">
      <c r="A19" s="184" t="s">
        <v>104</v>
      </c>
      <c r="B19" s="40" t="s">
        <v>102</v>
      </c>
      <c r="C19" s="185" t="str">
        <f>$C$4+1601&amp;"E/W"</f>
        <v>1641E/W</v>
      </c>
      <c r="D19" s="279"/>
      <c r="E19" s="280">
        <f>$E$5+13</f>
        <v>42651</v>
      </c>
      <c r="F19" s="281" t="str">
        <f>TEXT($F$5+14,"m/dd")&amp;"-"&amp;TEXT($F$6+13,"dd")&amp;"                        南港C-3"</f>
        <v>10/10-10                        南港C-3</v>
      </c>
      <c r="G19" s="281"/>
      <c r="H19" s="282" t="str">
        <f>TEXT($H$5+14,"m/dd")&amp;"-"&amp;TEXT($H$6+14,"dd")</f>
        <v>10/11-11</v>
      </c>
      <c r="I19" s="283" t="str">
        <f>TEXT($I$5+14,"m/dd")&amp;"-"&amp;TEXT($I$6+14,"dd")</f>
        <v>10/11-12</v>
      </c>
      <c r="J19" s="284"/>
      <c r="K19" s="285">
        <f>$K$5+14</f>
        <v>42657</v>
      </c>
    </row>
    <row r="20" spans="1:11" ht="39.75" customHeight="1">
      <c r="A20" s="244" t="s">
        <v>111</v>
      </c>
      <c r="B20" s="245" t="s">
        <v>103</v>
      </c>
      <c r="C20" s="66" t="str">
        <f>$C$4+1601&amp;"E/W"</f>
        <v>1641E/W</v>
      </c>
      <c r="D20" s="286"/>
      <c r="E20" s="287">
        <f>$E$5+16</f>
        <v>42654</v>
      </c>
      <c r="F20" s="288" t="str">
        <f>TEXT($F$5+17,"m/dd")&amp;"-"&amp;TEXT($F$6+17,"dd")</f>
        <v>10/13-14</v>
      </c>
      <c r="G20" s="289" t="str">
        <f>TEXT($G$5+17,"m/dd")&amp;"-"&amp;TEXT($G$6+17,"dd")</f>
        <v>10/14-14</v>
      </c>
      <c r="H20" s="289"/>
      <c r="I20" s="290"/>
      <c r="J20" s="288"/>
      <c r="K20" s="290">
        <f>$K$5+17</f>
        <v>42660</v>
      </c>
    </row>
    <row r="21" spans="1:12" s="99" customFormat="1" ht="39.75" customHeight="1">
      <c r="A21" s="298" t="s">
        <v>108</v>
      </c>
      <c r="B21" s="45" t="s">
        <v>101</v>
      </c>
      <c r="C21" s="270" t="str">
        <f>$C$4+207&amp;"E/W"</f>
        <v>247E/W</v>
      </c>
      <c r="D21" s="271">
        <f>$D$5+21</f>
        <v>42657</v>
      </c>
      <c r="E21" s="272">
        <f>$E$5+20</f>
        <v>42658</v>
      </c>
      <c r="F21" s="273" t="str">
        <f>TEXT($F$5+21,"m/dd")&amp;"-"&amp;TEXT($F$6+21,"dd")</f>
        <v>10/17-18</v>
      </c>
      <c r="G21" s="274" t="str">
        <f>TEXT($G$5+21,"m/dd")&amp;"-"&amp;TEXT($G$6+21,"dd")</f>
        <v>10/18-18</v>
      </c>
      <c r="H21" s="275"/>
      <c r="I21" s="304" t="s">
        <v>163</v>
      </c>
      <c r="J21" s="302">
        <v>42657</v>
      </c>
      <c r="K21" s="303">
        <v>42658</v>
      </c>
      <c r="L21" s="155"/>
    </row>
    <row r="22" spans="1:11" s="63" customFormat="1" ht="39.75" customHeight="1">
      <c r="A22" s="295" t="s">
        <v>104</v>
      </c>
      <c r="B22" s="296" t="s">
        <v>102</v>
      </c>
      <c r="C22" s="297" t="str">
        <f>$C$4+1602&amp;"E/W"</f>
        <v>1642E/W</v>
      </c>
      <c r="D22" s="670" t="s">
        <v>137</v>
      </c>
      <c r="E22" s="671"/>
      <c r="F22" s="671"/>
      <c r="G22" s="671"/>
      <c r="H22" s="671"/>
      <c r="I22" s="671"/>
      <c r="J22" s="671"/>
      <c r="K22" s="672"/>
    </row>
    <row r="23" spans="1:11" ht="39.75" customHeight="1">
      <c r="A23" s="299" t="s">
        <v>111</v>
      </c>
      <c r="B23" s="300" t="s">
        <v>103</v>
      </c>
      <c r="C23" s="301" t="str">
        <f>$C$4+1602&amp;"E/W"</f>
        <v>1642E/W</v>
      </c>
      <c r="D23" s="286"/>
      <c r="E23" s="287">
        <f>$E$5+23</f>
        <v>42661</v>
      </c>
      <c r="F23" s="288" t="str">
        <f>TEXT($F$5+24,"m/dd")&amp;"-"&amp;TEXT($F$6+24,"dd")</f>
        <v>10/20-21</v>
      </c>
      <c r="G23" s="289" t="str">
        <f>TEXT($G$5+24,"m/dd")&amp;"-"&amp;TEXT($G$6+24,"dd")</f>
        <v>10/21-21</v>
      </c>
      <c r="H23" s="289"/>
      <c r="I23" s="290"/>
      <c r="J23" s="288"/>
      <c r="K23" s="290">
        <f>$K$5+24</f>
        <v>42667</v>
      </c>
    </row>
    <row r="24" spans="1:12" s="99" customFormat="1" ht="39.75" customHeight="1">
      <c r="A24" s="234" t="s">
        <v>108</v>
      </c>
      <c r="B24" s="199" t="s">
        <v>101</v>
      </c>
      <c r="C24" s="270" t="str">
        <f>$C$4+208&amp;"E/W"</f>
        <v>248E/W</v>
      </c>
      <c r="D24" s="271">
        <f>$D$5+28</f>
        <v>42664</v>
      </c>
      <c r="E24" s="272">
        <f>$E$5+27</f>
        <v>42665</v>
      </c>
      <c r="F24" s="273" t="str">
        <f>TEXT($F$5+28,"m/dd")&amp;"-"&amp;TEXT($F$6+28,"dd")</f>
        <v>10/24-25</v>
      </c>
      <c r="G24" s="274" t="str">
        <f>TEXT($G$5+28,"m/dd")&amp;"-"&amp;TEXT($G$6+28,"dd")</f>
        <v>10/25-25</v>
      </c>
      <c r="H24" s="275"/>
      <c r="I24" s="276"/>
      <c r="J24" s="277">
        <f>$J$5+28</f>
        <v>42670</v>
      </c>
      <c r="K24" s="278">
        <f>$K$5+28</f>
        <v>42671</v>
      </c>
      <c r="L24" s="155"/>
    </row>
    <row r="25" spans="1:11" s="63" customFormat="1" ht="39.75" customHeight="1">
      <c r="A25" s="184" t="s">
        <v>104</v>
      </c>
      <c r="B25" s="40" t="s">
        <v>102</v>
      </c>
      <c r="C25" s="185" t="str">
        <f>$C$4+1603&amp;"E/W"</f>
        <v>1643E/W</v>
      </c>
      <c r="D25" s="279"/>
      <c r="E25" s="280">
        <f>$E$5+27</f>
        <v>42665</v>
      </c>
      <c r="F25" s="281" t="str">
        <f>TEXT($F$5+28,"m/dd")&amp;"-"&amp;TEXT($F$6+27,"dd")&amp;"                        南港C-3"</f>
        <v>10/24-24                        南港C-3</v>
      </c>
      <c r="G25" s="281"/>
      <c r="H25" s="282" t="str">
        <f>TEXT($H$5+28,"m/dd")&amp;"-"&amp;TEXT($H$6+28,"dd")</f>
        <v>10/25-25</v>
      </c>
      <c r="I25" s="283" t="str">
        <f>TEXT($I$5+28,"m/dd")&amp;"-"&amp;TEXT($I$6+28,"dd")</f>
        <v>10/25-26</v>
      </c>
      <c r="J25" s="284"/>
      <c r="K25" s="285">
        <f>$K$5+28</f>
        <v>42671</v>
      </c>
    </row>
    <row r="26" spans="1:11" ht="39.75" customHeight="1">
      <c r="A26" s="244" t="s">
        <v>111</v>
      </c>
      <c r="B26" s="245" t="s">
        <v>103</v>
      </c>
      <c r="C26" s="66" t="str">
        <f>$C$4+1603&amp;"E/W"</f>
        <v>1643E/W</v>
      </c>
      <c r="D26" s="286"/>
      <c r="E26" s="287">
        <f>$E$5+30</f>
        <v>42668</v>
      </c>
      <c r="F26" s="288" t="str">
        <f>TEXT($F$5+31,"m/dd")&amp;"-"&amp;TEXT($F$6+31,"dd")</f>
        <v>10/27-28</v>
      </c>
      <c r="G26" s="289" t="str">
        <f>TEXT($G$5+31,"m/dd")&amp;"-"&amp;TEXT($G$6+31,"dd")</f>
        <v>10/28-28</v>
      </c>
      <c r="H26" s="289"/>
      <c r="I26" s="290"/>
      <c r="J26" s="288"/>
      <c r="K26" s="290">
        <f>$K$5+31</f>
        <v>42674</v>
      </c>
    </row>
    <row r="27" spans="1:11" s="182" customFormat="1" ht="19.5" customHeight="1">
      <c r="A27" s="669" t="s">
        <v>96</v>
      </c>
      <c r="B27" s="669"/>
      <c r="C27" s="669"/>
      <c r="D27" s="669"/>
      <c r="E27" s="669"/>
      <c r="F27" s="669"/>
      <c r="G27" s="669"/>
      <c r="H27" s="669"/>
      <c r="I27" s="669"/>
      <c r="J27" s="669"/>
      <c r="K27" s="669"/>
    </row>
    <row r="28" spans="1:11" ht="17.25" customHeight="1">
      <c r="A28" s="67"/>
      <c r="B28" s="67"/>
      <c r="C28" s="67"/>
      <c r="D28" s="291"/>
      <c r="E28" s="67"/>
      <c r="F28" s="223"/>
      <c r="G28" s="223"/>
      <c r="H28" s="223"/>
      <c r="I28" s="223"/>
      <c r="J28" s="223"/>
      <c r="K28" s="224"/>
    </row>
    <row r="29" spans="1:11" s="109" customFormat="1" ht="14.25" thickBot="1">
      <c r="A29" s="121" t="s">
        <v>48</v>
      </c>
      <c r="B29" s="122" t="s">
        <v>49</v>
      </c>
      <c r="C29" s="123"/>
      <c r="D29" s="292" t="s">
        <v>50</v>
      </c>
      <c r="E29" s="122" t="s">
        <v>51</v>
      </c>
      <c r="F29" s="225"/>
      <c r="G29" s="225"/>
      <c r="H29" s="225"/>
      <c r="I29" s="225"/>
      <c r="J29" s="225"/>
      <c r="K29" s="226"/>
    </row>
    <row r="30" spans="1:11" s="109" customFormat="1" ht="14.25" thickTop="1">
      <c r="A30" s="124" t="s">
        <v>52</v>
      </c>
      <c r="B30" s="120" t="s">
        <v>105</v>
      </c>
      <c r="C30" s="125"/>
      <c r="D30" s="293" t="s">
        <v>53</v>
      </c>
      <c r="E30" s="120" t="s">
        <v>54</v>
      </c>
      <c r="F30" s="227"/>
      <c r="G30" s="227"/>
      <c r="H30" s="227"/>
      <c r="I30" s="228"/>
      <c r="J30" s="229" t="s">
        <v>65</v>
      </c>
      <c r="K30" s="228"/>
    </row>
    <row r="31" spans="1:11" s="109" customFormat="1" ht="13.5">
      <c r="A31" s="126"/>
      <c r="B31" s="127" t="s">
        <v>106</v>
      </c>
      <c r="C31" s="128"/>
      <c r="D31" s="294" t="s">
        <v>91</v>
      </c>
      <c r="E31" s="127" t="s">
        <v>92</v>
      </c>
      <c r="F31" s="230"/>
      <c r="G31" s="230"/>
      <c r="H31" s="230"/>
      <c r="I31" s="231"/>
      <c r="J31" s="232" t="s">
        <v>66</v>
      </c>
      <c r="K31" s="231"/>
    </row>
    <row r="32" spans="1:11" s="109" customFormat="1" ht="13.5">
      <c r="A32" s="129" t="s">
        <v>55</v>
      </c>
      <c r="B32" s="127" t="s">
        <v>105</v>
      </c>
      <c r="C32" s="128"/>
      <c r="D32" s="294" t="s">
        <v>56</v>
      </c>
      <c r="E32" s="127" t="s">
        <v>57</v>
      </c>
      <c r="F32" s="230"/>
      <c r="G32" s="230"/>
      <c r="H32" s="230"/>
      <c r="I32" s="231"/>
      <c r="J32" s="232" t="s">
        <v>64</v>
      </c>
      <c r="K32" s="231"/>
    </row>
    <row r="33" spans="1:10" ht="14.25">
      <c r="A33" s="67"/>
      <c r="B33" s="67"/>
      <c r="C33" s="67"/>
      <c r="D33" s="291"/>
      <c r="E33" s="67"/>
      <c r="F33" s="223"/>
      <c r="G33" s="223"/>
      <c r="H33" s="223"/>
      <c r="I33" s="223"/>
      <c r="J33" s="223"/>
    </row>
    <row r="34" spans="1:11" s="63" customFormat="1" ht="24.75" customHeight="1">
      <c r="A34" s="673" t="s">
        <v>13</v>
      </c>
      <c r="B34" s="673"/>
      <c r="C34" s="673"/>
      <c r="D34" s="673"/>
      <c r="E34" s="673"/>
      <c r="F34" s="673"/>
      <c r="G34" s="673"/>
      <c r="H34" s="673"/>
      <c r="I34" s="673"/>
      <c r="J34" s="673"/>
      <c r="K34" s="673"/>
    </row>
    <row r="35" spans="1:11" ht="15.75" customHeight="1">
      <c r="A35" s="674" t="s">
        <v>14</v>
      </c>
      <c r="B35" s="674"/>
      <c r="C35" s="674"/>
      <c r="D35" s="674"/>
      <c r="E35" s="674"/>
      <c r="F35" s="674"/>
      <c r="G35" s="674"/>
      <c r="H35" s="674"/>
      <c r="I35" s="674"/>
      <c r="J35" s="674"/>
      <c r="K35" s="674"/>
    </row>
    <row r="36" spans="1:11" ht="15.75" customHeight="1">
      <c r="A36" s="674" t="s">
        <v>16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</row>
    <row r="37" spans="1:11" ht="56.25" customHeight="1">
      <c r="A37" s="675" t="s">
        <v>26</v>
      </c>
      <c r="B37" s="675"/>
      <c r="C37" s="675"/>
      <c r="D37" s="675"/>
      <c r="E37" s="675"/>
      <c r="G37" s="676" t="s">
        <v>34</v>
      </c>
      <c r="H37" s="676"/>
      <c r="I37" s="676"/>
      <c r="J37" s="676"/>
      <c r="K37" s="676"/>
    </row>
    <row r="38" spans="1:11" ht="36" customHeight="1">
      <c r="A38" s="677" t="s">
        <v>24</v>
      </c>
      <c r="B38" s="677"/>
      <c r="C38" s="677"/>
      <c r="D38" s="677"/>
      <c r="E38" s="677"/>
      <c r="G38" s="678" t="s">
        <v>63</v>
      </c>
      <c r="H38" s="678"/>
      <c r="I38" s="678"/>
      <c r="J38" s="678"/>
      <c r="K38" s="678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N32"/>
  <sheetViews>
    <sheetView view="pageBreakPreview" zoomScale="60" zoomScalePageLayoutView="0" workbookViewId="0" topLeftCell="A1">
      <selection activeCell="H30" sqref="H30"/>
    </sheetView>
  </sheetViews>
  <sheetFormatPr defaultColWidth="8.796875" defaultRowHeight="14.25"/>
  <cols>
    <col min="1" max="1" width="26.5" style="26" customWidth="1"/>
    <col min="2" max="2" width="6.59765625" style="59" customWidth="1"/>
    <col min="3" max="5" width="14.59765625" style="27" customWidth="1"/>
    <col min="6" max="12" width="15.59765625" style="27" customWidth="1"/>
    <col min="13" max="13" width="5.5" style="151" customWidth="1"/>
    <col min="14" max="14" width="7.09765625" style="27" customWidth="1"/>
    <col min="15" max="16384" width="9" style="30" customWidth="1"/>
  </cols>
  <sheetData>
    <row r="1" spans="1:14" ht="24" customHeight="1">
      <c r="A1" s="50"/>
      <c r="B1" s="88"/>
      <c r="C1" s="679" t="s">
        <v>58</v>
      </c>
      <c r="D1" s="679"/>
      <c r="E1" s="679"/>
      <c r="F1" s="679"/>
      <c r="G1" s="679"/>
      <c r="H1" s="679"/>
      <c r="I1" s="679"/>
      <c r="J1" s="679"/>
      <c r="K1" s="679"/>
      <c r="L1" s="679"/>
      <c r="M1" s="143"/>
      <c r="N1" s="50"/>
    </row>
    <row r="2" spans="1:14" ht="24" customHeight="1">
      <c r="A2" s="85" t="s">
        <v>32</v>
      </c>
      <c r="B2" s="89"/>
      <c r="C2" s="680" t="s">
        <v>41</v>
      </c>
      <c r="D2" s="680"/>
      <c r="E2" s="680"/>
      <c r="F2" s="680"/>
      <c r="G2" s="680"/>
      <c r="H2" s="680"/>
      <c r="I2" s="680"/>
      <c r="J2" s="680"/>
      <c r="K2" s="680"/>
      <c r="L2" s="680"/>
      <c r="M2" s="144"/>
      <c r="N2" s="26"/>
    </row>
    <row r="3" spans="1:14" ht="17.25" customHeight="1">
      <c r="A3" s="29"/>
      <c r="B3" s="29"/>
      <c r="C3" s="29"/>
      <c r="D3" s="29"/>
      <c r="E3" s="29"/>
      <c r="F3" s="3" t="s">
        <v>23</v>
      </c>
      <c r="G3" s="3"/>
      <c r="H3" s="3"/>
      <c r="I3" s="110" t="s">
        <v>20</v>
      </c>
      <c r="J3" s="110"/>
      <c r="K3" s="110"/>
      <c r="L3" s="110"/>
      <c r="M3" s="145"/>
      <c r="N3" s="26"/>
    </row>
    <row r="4" spans="1:14" ht="18.75" customHeight="1">
      <c r="A4" s="30"/>
      <c r="B4" s="51"/>
      <c r="C4" s="30"/>
      <c r="D4" s="30"/>
      <c r="E4" s="30"/>
      <c r="I4" s="52"/>
      <c r="J4" s="52"/>
      <c r="K4" s="52"/>
      <c r="L4" s="29"/>
      <c r="M4" s="146"/>
      <c r="N4" s="30"/>
    </row>
    <row r="5" spans="1:14" ht="12.75" customHeight="1">
      <c r="A5" s="74" t="s">
        <v>38</v>
      </c>
      <c r="B5" s="54"/>
      <c r="F5" s="26"/>
      <c r="G5" s="26"/>
      <c r="H5" s="26"/>
      <c r="I5" s="26"/>
      <c r="J5" s="26"/>
      <c r="K5" s="26"/>
      <c r="L5" s="26"/>
      <c r="M5" s="147"/>
      <c r="N5" s="26"/>
    </row>
    <row r="6" spans="1:14" s="49" customFormat="1" ht="14.25">
      <c r="A6" s="681" t="s">
        <v>21</v>
      </c>
      <c r="B6" s="682"/>
      <c r="C6" s="75" t="s">
        <v>22</v>
      </c>
      <c r="D6" s="352" t="s">
        <v>302</v>
      </c>
      <c r="E6" s="352" t="s">
        <v>303</v>
      </c>
      <c r="F6" s="76" t="s">
        <v>5</v>
      </c>
      <c r="G6" s="352" t="s">
        <v>302</v>
      </c>
      <c r="H6" s="352" t="s">
        <v>303</v>
      </c>
      <c r="I6" s="353" t="s">
        <v>3</v>
      </c>
      <c r="J6" s="333" t="s">
        <v>302</v>
      </c>
      <c r="K6" s="352" t="s">
        <v>303</v>
      </c>
      <c r="L6" s="76" t="s">
        <v>4</v>
      </c>
      <c r="M6" s="148"/>
      <c r="N6" s="48"/>
    </row>
    <row r="7" spans="1:14" s="56" customFormat="1" ht="34.5" customHeight="1">
      <c r="A7" s="77" t="s">
        <v>220</v>
      </c>
      <c r="B7" s="45" t="s">
        <v>29</v>
      </c>
      <c r="C7" s="80" t="s">
        <v>221</v>
      </c>
      <c r="D7" s="434" t="s">
        <v>385</v>
      </c>
      <c r="E7" s="435" t="s">
        <v>386</v>
      </c>
      <c r="F7" s="61" t="s">
        <v>205</v>
      </c>
      <c r="G7" s="504" t="s">
        <v>381</v>
      </c>
      <c r="H7" s="541" t="s">
        <v>429</v>
      </c>
      <c r="I7" s="355" t="s">
        <v>222</v>
      </c>
      <c r="J7" s="524" t="s">
        <v>368</v>
      </c>
      <c r="K7" s="448" t="s">
        <v>331</v>
      </c>
      <c r="L7" s="311" t="s">
        <v>189</v>
      </c>
      <c r="M7" s="142"/>
      <c r="N7" s="58"/>
    </row>
    <row r="8" spans="1:14" s="135" customFormat="1" ht="34.5" customHeight="1">
      <c r="A8" s="305" t="s">
        <v>161</v>
      </c>
      <c r="B8" s="306" t="s">
        <v>90</v>
      </c>
      <c r="C8" s="307" t="s">
        <v>174</v>
      </c>
      <c r="D8" s="436"/>
      <c r="E8" s="437"/>
      <c r="F8" s="358" t="s">
        <v>17</v>
      </c>
      <c r="G8" s="445" t="s">
        <v>398</v>
      </c>
      <c r="H8" s="445" t="s">
        <v>343</v>
      </c>
      <c r="I8" s="356" t="s">
        <v>198</v>
      </c>
      <c r="J8" s="449" t="s">
        <v>399</v>
      </c>
      <c r="K8" s="450" t="s">
        <v>343</v>
      </c>
      <c r="L8" s="246" t="s">
        <v>223</v>
      </c>
      <c r="M8" s="149"/>
      <c r="N8" s="103"/>
    </row>
    <row r="9" spans="1:14" s="56" customFormat="1" ht="34.5" customHeight="1">
      <c r="A9" s="77" t="s">
        <v>141</v>
      </c>
      <c r="B9" s="45" t="s">
        <v>77</v>
      </c>
      <c r="C9" s="80" t="s">
        <v>224</v>
      </c>
      <c r="D9" s="434"/>
      <c r="E9" s="435"/>
      <c r="F9" s="61"/>
      <c r="G9" s="444" t="s">
        <v>393</v>
      </c>
      <c r="H9" s="444" t="s">
        <v>388</v>
      </c>
      <c r="I9" s="355" t="s">
        <v>187</v>
      </c>
      <c r="J9" s="524" t="s">
        <v>412</v>
      </c>
      <c r="K9" s="448" t="s">
        <v>331</v>
      </c>
      <c r="L9" s="61" t="s">
        <v>200</v>
      </c>
      <c r="M9" s="142"/>
      <c r="N9" s="58"/>
    </row>
    <row r="10" spans="1:14" s="135" customFormat="1" ht="34.5" customHeight="1">
      <c r="A10" s="536" t="s">
        <v>112</v>
      </c>
      <c r="B10" s="537" t="s">
        <v>81</v>
      </c>
      <c r="C10" s="538" t="s">
        <v>225</v>
      </c>
      <c r="D10" s="683" t="s">
        <v>422</v>
      </c>
      <c r="E10" s="684"/>
      <c r="F10" s="684"/>
      <c r="G10" s="684"/>
      <c r="H10" s="684"/>
      <c r="I10" s="684"/>
      <c r="J10" s="684"/>
      <c r="K10" s="684"/>
      <c r="L10" s="685"/>
      <c r="M10" s="149"/>
      <c r="N10" s="103"/>
    </row>
    <row r="11" spans="1:14" s="73" customFormat="1" ht="34.5" customHeight="1">
      <c r="A11" s="114" t="s">
        <v>153</v>
      </c>
      <c r="B11" s="40" t="s">
        <v>83</v>
      </c>
      <c r="C11" s="233" t="s">
        <v>226</v>
      </c>
      <c r="D11" s="438"/>
      <c r="E11" s="439"/>
      <c r="F11" s="358" t="s">
        <v>17</v>
      </c>
      <c r="G11" s="445" t="s">
        <v>387</v>
      </c>
      <c r="H11" s="445" t="s">
        <v>331</v>
      </c>
      <c r="I11" s="356" t="s">
        <v>227</v>
      </c>
      <c r="J11" s="449" t="s">
        <v>400</v>
      </c>
      <c r="K11" s="450" t="s">
        <v>331</v>
      </c>
      <c r="L11" s="246" t="s">
        <v>228</v>
      </c>
      <c r="M11" s="142"/>
      <c r="N11" s="72"/>
    </row>
    <row r="12" spans="1:14" s="56" customFormat="1" ht="34.5" customHeight="1">
      <c r="A12" s="242" t="s">
        <v>145</v>
      </c>
      <c r="B12" s="235" t="s">
        <v>84</v>
      </c>
      <c r="C12" s="243" t="s">
        <v>204</v>
      </c>
      <c r="D12" s="440" t="s">
        <v>389</v>
      </c>
      <c r="E12" s="441" t="s">
        <v>337</v>
      </c>
      <c r="F12" s="119" t="s">
        <v>227</v>
      </c>
      <c r="G12" s="447"/>
      <c r="H12" s="447"/>
      <c r="I12" s="357" t="s">
        <v>17</v>
      </c>
      <c r="J12" s="453"/>
      <c r="K12" s="454"/>
      <c r="L12" s="119" t="s">
        <v>17</v>
      </c>
      <c r="M12" s="142"/>
      <c r="N12" s="58"/>
    </row>
    <row r="13" spans="1:14" s="56" customFormat="1" ht="34.5" customHeight="1">
      <c r="A13" s="536" t="s">
        <v>112</v>
      </c>
      <c r="B13" s="537" t="s">
        <v>139</v>
      </c>
      <c r="C13" s="538" t="s">
        <v>225</v>
      </c>
      <c r="D13" s="434"/>
      <c r="E13" s="435"/>
      <c r="F13" s="78" t="s">
        <v>140</v>
      </c>
      <c r="G13" s="442" t="s">
        <v>393</v>
      </c>
      <c r="H13" s="442" t="s">
        <v>386</v>
      </c>
      <c r="I13" s="79" t="s">
        <v>245</v>
      </c>
      <c r="J13" s="525" t="s">
        <v>379</v>
      </c>
      <c r="K13" s="455" t="s">
        <v>331</v>
      </c>
      <c r="L13" s="162" t="s">
        <v>239</v>
      </c>
      <c r="M13" s="142"/>
      <c r="N13" s="58"/>
    </row>
    <row r="14" spans="1:14" s="56" customFormat="1" ht="34.5" customHeight="1">
      <c r="A14" s="77" t="s">
        <v>246</v>
      </c>
      <c r="B14" s="44" t="s">
        <v>147</v>
      </c>
      <c r="C14" s="80" t="s">
        <v>247</v>
      </c>
      <c r="D14" s="434"/>
      <c r="E14" s="435"/>
      <c r="F14" s="78" t="s">
        <v>140</v>
      </c>
      <c r="G14" s="442" t="s">
        <v>393</v>
      </c>
      <c r="H14" s="442" t="s">
        <v>386</v>
      </c>
      <c r="I14" s="354" t="s">
        <v>240</v>
      </c>
      <c r="J14" s="526" t="s">
        <v>413</v>
      </c>
      <c r="K14" s="452" t="s">
        <v>331</v>
      </c>
      <c r="L14" s="118" t="s">
        <v>240</v>
      </c>
      <c r="M14" s="142"/>
      <c r="N14" s="58"/>
    </row>
    <row r="15" spans="1:14" s="56" customFormat="1" ht="34.5" customHeight="1">
      <c r="A15" s="77" t="s">
        <v>169</v>
      </c>
      <c r="B15" s="44" t="s">
        <v>148</v>
      </c>
      <c r="C15" s="80" t="s">
        <v>248</v>
      </c>
      <c r="D15" s="434" t="s">
        <v>390</v>
      </c>
      <c r="E15" s="435" t="s">
        <v>388</v>
      </c>
      <c r="F15" s="118" t="s">
        <v>338</v>
      </c>
      <c r="G15" s="446"/>
      <c r="H15" s="446"/>
      <c r="I15" s="79" t="s">
        <v>140</v>
      </c>
      <c r="J15" s="456"/>
      <c r="K15" s="457"/>
      <c r="L15" s="78" t="s">
        <v>140</v>
      </c>
      <c r="M15" s="142"/>
      <c r="N15" s="58"/>
    </row>
    <row r="16" spans="1:14" s="57" customFormat="1" ht="34.5" customHeight="1">
      <c r="A16" s="236" t="s">
        <v>190</v>
      </c>
      <c r="B16" s="44" t="s">
        <v>149</v>
      </c>
      <c r="C16" s="86" t="s">
        <v>249</v>
      </c>
      <c r="D16" s="442"/>
      <c r="E16" s="443"/>
      <c r="F16" s="118" t="s">
        <v>140</v>
      </c>
      <c r="G16" s="446" t="s">
        <v>394</v>
      </c>
      <c r="H16" s="446" t="s">
        <v>386</v>
      </c>
      <c r="I16" s="354" t="s">
        <v>242</v>
      </c>
      <c r="J16" s="526" t="s">
        <v>413</v>
      </c>
      <c r="K16" s="452" t="s">
        <v>331</v>
      </c>
      <c r="L16" s="78" t="s">
        <v>211</v>
      </c>
      <c r="M16" s="149"/>
      <c r="N16" s="60"/>
    </row>
    <row r="17" spans="1:14" s="56" customFormat="1" ht="34.5" customHeight="1">
      <c r="A17" s="536" t="s">
        <v>425</v>
      </c>
      <c r="B17" s="540" t="s">
        <v>150</v>
      </c>
      <c r="C17" s="538" t="s">
        <v>250</v>
      </c>
      <c r="D17" s="434" t="s">
        <v>388</v>
      </c>
      <c r="E17" s="435" t="s">
        <v>361</v>
      </c>
      <c r="F17" s="61" t="s">
        <v>213</v>
      </c>
      <c r="G17" s="504" t="s">
        <v>377</v>
      </c>
      <c r="H17" s="444" t="s">
        <v>354</v>
      </c>
      <c r="I17" s="355" t="s">
        <v>251</v>
      </c>
      <c r="J17" s="524" t="s">
        <v>377</v>
      </c>
      <c r="K17" s="448" t="s">
        <v>354</v>
      </c>
      <c r="L17" s="311" t="s">
        <v>203</v>
      </c>
      <c r="M17" s="142"/>
      <c r="N17" s="58"/>
    </row>
    <row r="18" spans="1:14" s="135" customFormat="1" ht="34.5" customHeight="1">
      <c r="A18" s="305" t="s">
        <v>161</v>
      </c>
      <c r="B18" s="306" t="s">
        <v>151</v>
      </c>
      <c r="C18" s="307" t="s">
        <v>258</v>
      </c>
      <c r="D18" s="436"/>
      <c r="E18" s="437"/>
      <c r="F18" s="358" t="s">
        <v>140</v>
      </c>
      <c r="G18" s="445" t="s">
        <v>395</v>
      </c>
      <c r="H18" s="445" t="s">
        <v>331</v>
      </c>
      <c r="I18" s="356" t="s">
        <v>252</v>
      </c>
      <c r="J18" s="449" t="s">
        <v>401</v>
      </c>
      <c r="K18" s="450" t="s">
        <v>402</v>
      </c>
      <c r="L18" s="246" t="s">
        <v>253</v>
      </c>
      <c r="M18" s="149"/>
      <c r="N18" s="103"/>
    </row>
    <row r="19" spans="1:14" s="56" customFormat="1" ht="34.5" customHeight="1">
      <c r="A19" s="77" t="s">
        <v>152</v>
      </c>
      <c r="B19" s="45" t="s">
        <v>142</v>
      </c>
      <c r="C19" s="80" t="s">
        <v>254</v>
      </c>
      <c r="D19" s="434"/>
      <c r="E19" s="435"/>
      <c r="F19" s="61"/>
      <c r="G19" s="444" t="s">
        <v>393</v>
      </c>
      <c r="H19" s="444" t="s">
        <v>386</v>
      </c>
      <c r="I19" s="355" t="s">
        <v>201</v>
      </c>
      <c r="J19" s="524" t="s">
        <v>414</v>
      </c>
      <c r="K19" s="448" t="s">
        <v>361</v>
      </c>
      <c r="L19" s="61" t="s">
        <v>255</v>
      </c>
      <c r="M19" s="142"/>
      <c r="N19" s="58"/>
    </row>
    <row r="20" spans="1:14" s="135" customFormat="1" ht="34.5" customHeight="1">
      <c r="A20" s="536" t="s">
        <v>112</v>
      </c>
      <c r="B20" s="537" t="s">
        <v>143</v>
      </c>
      <c r="C20" s="538" t="s">
        <v>256</v>
      </c>
      <c r="D20" s="683" t="s">
        <v>423</v>
      </c>
      <c r="E20" s="684"/>
      <c r="F20" s="684"/>
      <c r="G20" s="684"/>
      <c r="H20" s="684"/>
      <c r="I20" s="684"/>
      <c r="J20" s="684"/>
      <c r="K20" s="684"/>
      <c r="L20" s="685"/>
      <c r="M20" s="149"/>
      <c r="N20" s="103"/>
    </row>
    <row r="21" spans="1:14" s="73" customFormat="1" ht="34.5" customHeight="1">
      <c r="A21" s="114" t="s">
        <v>257</v>
      </c>
      <c r="B21" s="40" t="s">
        <v>144</v>
      </c>
      <c r="C21" s="233" t="s">
        <v>259</v>
      </c>
      <c r="D21" s="438"/>
      <c r="E21" s="439"/>
      <c r="F21" s="358" t="s">
        <v>140</v>
      </c>
      <c r="G21" s="445" t="s">
        <v>396</v>
      </c>
      <c r="H21" s="445" t="s">
        <v>354</v>
      </c>
      <c r="I21" s="356" t="s">
        <v>260</v>
      </c>
      <c r="J21" s="449" t="s">
        <v>403</v>
      </c>
      <c r="K21" s="450" t="s">
        <v>346</v>
      </c>
      <c r="L21" s="246" t="s">
        <v>261</v>
      </c>
      <c r="M21" s="142"/>
      <c r="N21" s="72"/>
    </row>
    <row r="22" spans="1:14" s="56" customFormat="1" ht="34.5" customHeight="1">
      <c r="A22" s="242" t="s">
        <v>262</v>
      </c>
      <c r="B22" s="235" t="s">
        <v>146</v>
      </c>
      <c r="C22" s="243" t="s">
        <v>391</v>
      </c>
      <c r="D22" s="440" t="s">
        <v>392</v>
      </c>
      <c r="E22" s="441" t="s">
        <v>339</v>
      </c>
      <c r="F22" s="119" t="s">
        <v>260</v>
      </c>
      <c r="G22" s="447"/>
      <c r="H22" s="447"/>
      <c r="I22" s="357" t="s">
        <v>140</v>
      </c>
      <c r="J22" s="453"/>
      <c r="K22" s="454"/>
      <c r="L22" s="119" t="s">
        <v>140</v>
      </c>
      <c r="M22" s="142"/>
      <c r="N22" s="58"/>
    </row>
    <row r="23" spans="1:14" s="56" customFormat="1" ht="34.5" customHeight="1">
      <c r="A23" s="77" t="s">
        <v>138</v>
      </c>
      <c r="B23" s="44" t="s">
        <v>79</v>
      </c>
      <c r="C23" s="80" t="s">
        <v>312</v>
      </c>
      <c r="D23" s="434"/>
      <c r="E23" s="435"/>
      <c r="F23" s="78" t="s">
        <v>17</v>
      </c>
      <c r="G23" s="442" t="s">
        <v>396</v>
      </c>
      <c r="H23" s="442" t="s">
        <v>354</v>
      </c>
      <c r="I23" s="79" t="s">
        <v>299</v>
      </c>
      <c r="J23" s="525" t="s">
        <v>418</v>
      </c>
      <c r="K23" s="455" t="s">
        <v>357</v>
      </c>
      <c r="L23" s="162" t="s">
        <v>298</v>
      </c>
      <c r="M23" s="142"/>
      <c r="N23" s="58"/>
    </row>
    <row r="24" spans="1:14" s="56" customFormat="1" ht="34.5" customHeight="1">
      <c r="A24" s="77" t="s">
        <v>192</v>
      </c>
      <c r="B24" s="44" t="s">
        <v>80</v>
      </c>
      <c r="C24" s="80" t="s">
        <v>313</v>
      </c>
      <c r="D24" s="434"/>
      <c r="E24" s="435"/>
      <c r="F24" s="78" t="s">
        <v>17</v>
      </c>
      <c r="G24" s="442" t="s">
        <v>396</v>
      </c>
      <c r="H24" s="442" t="s">
        <v>354</v>
      </c>
      <c r="I24" s="354" t="s">
        <v>285</v>
      </c>
      <c r="J24" s="526" t="s">
        <v>415</v>
      </c>
      <c r="K24" s="452" t="s">
        <v>357</v>
      </c>
      <c r="L24" s="118" t="s">
        <v>285</v>
      </c>
      <c r="M24" s="142"/>
      <c r="N24" s="58"/>
    </row>
    <row r="25" spans="1:14" s="56" customFormat="1" ht="34.5" customHeight="1">
      <c r="A25" s="77" t="s">
        <v>350</v>
      </c>
      <c r="B25" s="44" t="s">
        <v>82</v>
      </c>
      <c r="C25" s="80" t="s">
        <v>351</v>
      </c>
      <c r="D25" s="655" t="s">
        <v>392</v>
      </c>
      <c r="E25" s="435" t="s">
        <v>419</v>
      </c>
      <c r="F25" s="118" t="s">
        <v>289</v>
      </c>
      <c r="G25" s="446"/>
      <c r="H25" s="446"/>
      <c r="I25" s="79" t="s">
        <v>17</v>
      </c>
      <c r="J25" s="456"/>
      <c r="K25" s="457"/>
      <c r="L25" s="78" t="s">
        <v>17</v>
      </c>
      <c r="M25" s="142"/>
      <c r="N25" s="58"/>
    </row>
    <row r="26" spans="1:14" s="57" customFormat="1" ht="34.5" customHeight="1">
      <c r="A26" s="236" t="s">
        <v>94</v>
      </c>
      <c r="B26" s="44" t="s">
        <v>76</v>
      </c>
      <c r="C26" s="86" t="s">
        <v>314</v>
      </c>
      <c r="D26" s="434"/>
      <c r="E26" s="443"/>
      <c r="F26" s="118" t="s">
        <v>17</v>
      </c>
      <c r="G26" s="446" t="s">
        <v>389</v>
      </c>
      <c r="H26" s="446" t="s">
        <v>354</v>
      </c>
      <c r="I26" s="354" t="s">
        <v>300</v>
      </c>
      <c r="J26" s="526" t="s">
        <v>416</v>
      </c>
      <c r="K26" s="452" t="s">
        <v>358</v>
      </c>
      <c r="L26" s="78" t="s">
        <v>233</v>
      </c>
      <c r="M26" s="149"/>
      <c r="N26" s="60"/>
    </row>
    <row r="27" spans="1:14" s="56" customFormat="1" ht="34.5" customHeight="1">
      <c r="A27" s="536" t="s">
        <v>426</v>
      </c>
      <c r="B27" s="540" t="s">
        <v>29</v>
      </c>
      <c r="C27" s="538" t="s">
        <v>427</v>
      </c>
      <c r="D27" s="655" t="s">
        <v>392</v>
      </c>
      <c r="E27" s="435" t="s">
        <v>340</v>
      </c>
      <c r="F27" s="61" t="s">
        <v>235</v>
      </c>
      <c r="G27" s="444" t="s">
        <v>373</v>
      </c>
      <c r="H27" s="444" t="s">
        <v>355</v>
      </c>
      <c r="I27" s="355" t="s">
        <v>308</v>
      </c>
      <c r="J27" s="524" t="s">
        <v>372</v>
      </c>
      <c r="K27" s="448" t="s">
        <v>359</v>
      </c>
      <c r="L27" s="311" t="s">
        <v>216</v>
      </c>
      <c r="M27" s="142"/>
      <c r="N27" s="58"/>
    </row>
    <row r="28" spans="1:14" s="135" customFormat="1" ht="34.5" customHeight="1">
      <c r="A28" s="305" t="s">
        <v>161</v>
      </c>
      <c r="B28" s="306" t="s">
        <v>90</v>
      </c>
      <c r="C28" s="307" t="s">
        <v>315</v>
      </c>
      <c r="D28" s="436"/>
      <c r="E28" s="437"/>
      <c r="F28" s="358" t="s">
        <v>17</v>
      </c>
      <c r="G28" s="445" t="s">
        <v>397</v>
      </c>
      <c r="H28" s="445" t="s">
        <v>344</v>
      </c>
      <c r="I28" s="356" t="s">
        <v>233</v>
      </c>
      <c r="J28" s="449" t="s">
        <v>404</v>
      </c>
      <c r="K28" s="450" t="s">
        <v>344</v>
      </c>
      <c r="L28" s="246" t="s">
        <v>309</v>
      </c>
      <c r="M28" s="149"/>
      <c r="N28" s="103"/>
    </row>
    <row r="29" spans="1:14" s="56" customFormat="1" ht="34.5" customHeight="1">
      <c r="A29" s="77" t="s">
        <v>141</v>
      </c>
      <c r="B29" s="45" t="s">
        <v>77</v>
      </c>
      <c r="C29" s="80" t="s">
        <v>316</v>
      </c>
      <c r="D29" s="434"/>
      <c r="E29" s="435"/>
      <c r="F29" s="61"/>
      <c r="G29" s="444" t="s">
        <v>386</v>
      </c>
      <c r="H29" s="444" t="s">
        <v>356</v>
      </c>
      <c r="I29" s="355" t="s">
        <v>214</v>
      </c>
      <c r="J29" s="524" t="s">
        <v>368</v>
      </c>
      <c r="K29" s="448" t="s">
        <v>360</v>
      </c>
      <c r="L29" s="61" t="s">
        <v>235</v>
      </c>
      <c r="M29" s="142"/>
      <c r="N29" s="58"/>
    </row>
    <row r="30" spans="1:14" s="135" customFormat="1" ht="34.5" customHeight="1">
      <c r="A30" s="77" t="s">
        <v>112</v>
      </c>
      <c r="B30" s="44" t="s">
        <v>81</v>
      </c>
      <c r="C30" s="80" t="s">
        <v>317</v>
      </c>
      <c r="D30" s="655" t="s">
        <v>392</v>
      </c>
      <c r="E30" s="435" t="s">
        <v>341</v>
      </c>
      <c r="F30" s="118" t="s">
        <v>234</v>
      </c>
      <c r="G30" s="446"/>
      <c r="H30" s="446"/>
      <c r="I30" s="354"/>
      <c r="J30" s="451"/>
      <c r="K30" s="452"/>
      <c r="L30" s="118" t="s">
        <v>17</v>
      </c>
      <c r="M30" s="149"/>
      <c r="N30" s="103"/>
    </row>
    <row r="31" spans="1:14" s="73" customFormat="1" ht="34.5" customHeight="1">
      <c r="A31" s="114" t="s">
        <v>153</v>
      </c>
      <c r="B31" s="40" t="s">
        <v>83</v>
      </c>
      <c r="C31" s="233" t="s">
        <v>315</v>
      </c>
      <c r="D31" s="438"/>
      <c r="E31" s="439"/>
      <c r="F31" s="358" t="s">
        <v>17</v>
      </c>
      <c r="G31" s="445" t="s">
        <v>372</v>
      </c>
      <c r="H31" s="445" t="s">
        <v>345</v>
      </c>
      <c r="I31" s="356" t="s">
        <v>310</v>
      </c>
      <c r="J31" s="449" t="s">
        <v>372</v>
      </c>
      <c r="K31" s="450" t="s">
        <v>345</v>
      </c>
      <c r="L31" s="246" t="s">
        <v>311</v>
      </c>
      <c r="M31" s="142"/>
      <c r="N31" s="72"/>
    </row>
    <row r="32" spans="1:14" s="56" customFormat="1" ht="34.5" customHeight="1">
      <c r="A32" s="242" t="s">
        <v>145</v>
      </c>
      <c r="B32" s="235" t="s">
        <v>84</v>
      </c>
      <c r="C32" s="243" t="s">
        <v>315</v>
      </c>
      <c r="D32" s="440" t="s">
        <v>373</v>
      </c>
      <c r="E32" s="441" t="s">
        <v>342</v>
      </c>
      <c r="F32" s="119" t="s">
        <v>310</v>
      </c>
      <c r="G32" s="447"/>
      <c r="H32" s="447"/>
      <c r="I32" s="357" t="s">
        <v>17</v>
      </c>
      <c r="J32" s="453"/>
      <c r="K32" s="454"/>
      <c r="L32" s="119" t="s">
        <v>17</v>
      </c>
      <c r="M32" s="142"/>
      <c r="N32" s="58"/>
    </row>
  </sheetData>
  <sheetProtection/>
  <mergeCells count="5">
    <mergeCell ref="C1:L1"/>
    <mergeCell ref="C2:L2"/>
    <mergeCell ref="A6:B6"/>
    <mergeCell ref="D10:L10"/>
    <mergeCell ref="D20:L20"/>
  </mergeCells>
  <hyperlinks>
    <hyperlink ref="I3" r:id="rId1" display="http://www.sinotrans.co.jp/"/>
  </hyperlinks>
  <printOptions horizontalCentered="1" verticalCentered="1"/>
  <pageMargins left="0.5511811023622047" right="0.31496062992125984" top="0.03937007874015748" bottom="0" header="0.1968503937007874" footer="0.1968503937007874"/>
  <pageSetup fitToHeight="1" fitToWidth="1" horizontalDpi="600" verticalDpi="600" orientation="landscape" paperSize="9" scale="6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Q27"/>
  <sheetViews>
    <sheetView tabSelected="1" view="pageBreakPreview" zoomScale="60" zoomScaleNormal="70" workbookViewId="0" topLeftCell="A4">
      <selection activeCell="A1" sqref="A1"/>
    </sheetView>
  </sheetViews>
  <sheetFormatPr defaultColWidth="8.796875" defaultRowHeight="21.75" customHeight="1"/>
  <cols>
    <col min="1" max="1" width="21.59765625" style="26" customWidth="1"/>
    <col min="2" max="2" width="6.19921875" style="59" customWidth="1"/>
    <col min="3" max="3" width="11.59765625" style="27" customWidth="1"/>
    <col min="4" max="4" width="13.3984375" style="27" customWidth="1"/>
    <col min="5" max="5" width="11.59765625" style="27" customWidth="1"/>
    <col min="6" max="6" width="17.09765625" style="27" customWidth="1"/>
    <col min="7" max="8" width="11.5" style="27" customWidth="1"/>
    <col min="9" max="9" width="18.09765625" style="27" customWidth="1"/>
    <col min="10" max="11" width="11.5" style="27" customWidth="1"/>
    <col min="12" max="12" width="12.59765625" style="27" customWidth="1"/>
    <col min="13" max="14" width="11.5" style="27" customWidth="1"/>
    <col min="15" max="15" width="10.8984375" style="53" customWidth="1"/>
    <col min="16" max="16" width="7.09765625" style="151" customWidth="1"/>
    <col min="17" max="17" width="7.09765625" style="27" customWidth="1"/>
    <col min="18" max="16384" width="9" style="30" customWidth="1"/>
  </cols>
  <sheetData>
    <row r="1" spans="1:17" ht="24" customHeight="1">
      <c r="A1" s="50"/>
      <c r="B1" s="50"/>
      <c r="C1" s="679" t="s">
        <v>8</v>
      </c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143"/>
      <c r="Q1" s="50"/>
    </row>
    <row r="2" spans="1:17" ht="26.25" customHeight="1">
      <c r="A2" s="84" t="s">
        <v>32</v>
      </c>
      <c r="B2" s="84"/>
      <c r="C2" s="680" t="s">
        <v>33</v>
      </c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152"/>
      <c r="Q2" s="26"/>
    </row>
    <row r="3" spans="1:17" ht="18.75" customHeight="1">
      <c r="A3" s="29"/>
      <c r="B3" s="29"/>
      <c r="C3" s="29"/>
      <c r="D3" s="29"/>
      <c r="E3" s="29"/>
      <c r="F3" s="87" t="s">
        <v>31</v>
      </c>
      <c r="G3" s="87"/>
      <c r="H3" s="87"/>
      <c r="I3" s="28" t="s">
        <v>109</v>
      </c>
      <c r="J3" s="28"/>
      <c r="K3" s="28"/>
      <c r="L3" s="28"/>
      <c r="M3" s="28"/>
      <c r="N3" s="28"/>
      <c r="O3" s="29"/>
      <c r="P3" s="145"/>
      <c r="Q3" s="26"/>
    </row>
    <row r="4" spans="1:17" ht="21.75" customHeight="1">
      <c r="A4" s="29"/>
      <c r="B4" s="29"/>
      <c r="C4" s="29"/>
      <c r="D4" s="29"/>
      <c r="E4" s="29"/>
      <c r="F4" s="62"/>
      <c r="G4" s="62"/>
      <c r="H4" s="62"/>
      <c r="I4" s="28"/>
      <c r="J4" s="28"/>
      <c r="K4" s="28"/>
      <c r="L4" s="28"/>
      <c r="M4" s="28"/>
      <c r="N4" s="28"/>
      <c r="O4" s="29"/>
      <c r="P4" s="145"/>
      <c r="Q4" s="26"/>
    </row>
    <row r="5" spans="1:17" ht="15.75" customHeight="1">
      <c r="A5" s="10" t="s">
        <v>39</v>
      </c>
      <c r="B5" s="54"/>
      <c r="F5" s="26"/>
      <c r="G5" s="26"/>
      <c r="H5" s="26"/>
      <c r="I5" s="26"/>
      <c r="J5" s="26"/>
      <c r="K5" s="26"/>
      <c r="L5" s="26"/>
      <c r="M5" s="26"/>
      <c r="N5" s="26"/>
      <c r="O5" s="55"/>
      <c r="P5" s="147"/>
      <c r="Q5" s="26"/>
    </row>
    <row r="6" spans="1:17" s="49" customFormat="1" ht="15.75" customHeight="1">
      <c r="A6" s="686" t="s">
        <v>21</v>
      </c>
      <c r="B6" s="687"/>
      <c r="C6" s="359" t="s">
        <v>22</v>
      </c>
      <c r="D6" s="360" t="s">
        <v>318</v>
      </c>
      <c r="E6" s="334" t="s">
        <v>319</v>
      </c>
      <c r="F6" s="319" t="s">
        <v>7</v>
      </c>
      <c r="G6" s="360" t="s">
        <v>318</v>
      </c>
      <c r="H6" s="334" t="s">
        <v>319</v>
      </c>
      <c r="I6" s="47" t="s">
        <v>6</v>
      </c>
      <c r="J6" s="360" t="s">
        <v>318</v>
      </c>
      <c r="K6" s="334" t="s">
        <v>319</v>
      </c>
      <c r="L6" s="361" t="s">
        <v>15</v>
      </c>
      <c r="M6" s="360" t="s">
        <v>318</v>
      </c>
      <c r="N6" s="334" t="s">
        <v>319</v>
      </c>
      <c r="O6" s="68" t="s">
        <v>11</v>
      </c>
      <c r="P6" s="148"/>
      <c r="Q6" s="48"/>
    </row>
    <row r="7" spans="1:17" s="117" customFormat="1" ht="45" customHeight="1">
      <c r="A7" s="545" t="s">
        <v>152</v>
      </c>
      <c r="B7" s="546" t="s">
        <v>86</v>
      </c>
      <c r="C7" s="547" t="s">
        <v>229</v>
      </c>
      <c r="D7" s="548"/>
      <c r="E7" s="549">
        <v>42731</v>
      </c>
      <c r="F7" s="550" t="s">
        <v>199</v>
      </c>
      <c r="G7" s="551" t="s">
        <v>381</v>
      </c>
      <c r="H7" s="551" t="s">
        <v>369</v>
      </c>
      <c r="I7" s="552" t="s">
        <v>364</v>
      </c>
      <c r="J7" s="553"/>
      <c r="K7" s="554"/>
      <c r="L7" s="555" t="s">
        <v>17</v>
      </c>
      <c r="M7" s="556"/>
      <c r="N7" s="557"/>
      <c r="O7" s="558" t="s">
        <v>17</v>
      </c>
      <c r="P7" s="559"/>
      <c r="Q7" s="560"/>
    </row>
    <row r="8" spans="1:17" s="117" customFormat="1" ht="45" customHeight="1">
      <c r="A8" s="561" t="s">
        <v>158</v>
      </c>
      <c r="B8" s="562" t="s">
        <v>159</v>
      </c>
      <c r="C8" s="563" t="s">
        <v>263</v>
      </c>
      <c r="D8" s="564">
        <v>42724</v>
      </c>
      <c r="E8" s="565" t="s">
        <v>334</v>
      </c>
      <c r="F8" s="566" t="s">
        <v>241</v>
      </c>
      <c r="G8" s="567" t="s">
        <v>381</v>
      </c>
      <c r="H8" s="567" t="s">
        <v>334</v>
      </c>
      <c r="I8" s="568" t="s">
        <v>347</v>
      </c>
      <c r="J8" s="569"/>
      <c r="K8" s="570"/>
      <c r="L8" s="571" t="s">
        <v>155</v>
      </c>
      <c r="M8" s="572"/>
      <c r="N8" s="573"/>
      <c r="O8" s="571" t="s">
        <v>155</v>
      </c>
      <c r="P8" s="559"/>
      <c r="Q8" s="560"/>
    </row>
    <row r="9" spans="1:17" s="117" customFormat="1" ht="45" customHeight="1">
      <c r="A9" s="574" t="s">
        <v>264</v>
      </c>
      <c r="B9" s="575" t="s">
        <v>160</v>
      </c>
      <c r="C9" s="576" t="s">
        <v>265</v>
      </c>
      <c r="D9" s="577">
        <v>42724</v>
      </c>
      <c r="E9" s="578">
        <v>42732</v>
      </c>
      <c r="F9" s="579" t="s">
        <v>240</v>
      </c>
      <c r="G9" s="580" t="s">
        <v>379</v>
      </c>
      <c r="H9" s="580" t="s">
        <v>370</v>
      </c>
      <c r="I9" s="581" t="s">
        <v>240</v>
      </c>
      <c r="J9" s="582"/>
      <c r="K9" s="583"/>
      <c r="L9" s="584" t="s">
        <v>155</v>
      </c>
      <c r="M9" s="585"/>
      <c r="N9" s="586"/>
      <c r="O9" s="584" t="s">
        <v>155</v>
      </c>
      <c r="P9" s="559"/>
      <c r="Q9" s="560"/>
    </row>
    <row r="10" spans="1:17" s="117" customFormat="1" ht="45" customHeight="1">
      <c r="A10" s="587" t="s">
        <v>266</v>
      </c>
      <c r="B10" s="575" t="s">
        <v>28</v>
      </c>
      <c r="C10" s="588" t="s">
        <v>267</v>
      </c>
      <c r="D10" s="589">
        <v>42725</v>
      </c>
      <c r="E10" s="590">
        <v>42732</v>
      </c>
      <c r="F10" s="591" t="s">
        <v>253</v>
      </c>
      <c r="G10" s="592" t="s">
        <v>381</v>
      </c>
      <c r="H10" s="592" t="s">
        <v>428</v>
      </c>
      <c r="I10" s="593" t="s">
        <v>212</v>
      </c>
      <c r="J10" s="594"/>
      <c r="K10" s="595"/>
      <c r="L10" s="596" t="s">
        <v>155</v>
      </c>
      <c r="M10" s="597"/>
      <c r="N10" s="598"/>
      <c r="O10" s="591" t="s">
        <v>155</v>
      </c>
      <c r="P10" s="559"/>
      <c r="Q10" s="560"/>
    </row>
    <row r="11" spans="1:17" s="117" customFormat="1" ht="45" customHeight="1">
      <c r="A11" s="545" t="s">
        <v>141</v>
      </c>
      <c r="B11" s="546" t="s">
        <v>156</v>
      </c>
      <c r="C11" s="547" t="s">
        <v>268</v>
      </c>
      <c r="D11" s="599">
        <v>42730</v>
      </c>
      <c r="E11" s="600">
        <v>42397</v>
      </c>
      <c r="F11" s="601" t="s">
        <v>212</v>
      </c>
      <c r="G11" s="602" t="s">
        <v>371</v>
      </c>
      <c r="H11" s="602" t="s">
        <v>417</v>
      </c>
      <c r="I11" s="603" t="s">
        <v>363</v>
      </c>
      <c r="J11" s="604"/>
      <c r="K11" s="605"/>
      <c r="L11" s="579" t="s">
        <v>155</v>
      </c>
      <c r="M11" s="606"/>
      <c r="N11" s="607"/>
      <c r="O11" s="584" t="s">
        <v>155</v>
      </c>
      <c r="P11" s="559"/>
      <c r="Q11" s="560"/>
    </row>
    <row r="12" spans="1:17" ht="45" customHeight="1">
      <c r="A12" s="608" t="s">
        <v>269</v>
      </c>
      <c r="B12" s="609" t="s">
        <v>157</v>
      </c>
      <c r="C12" s="610" t="s">
        <v>258</v>
      </c>
      <c r="D12" s="611"/>
      <c r="E12" s="612"/>
      <c r="F12" s="613" t="s">
        <v>155</v>
      </c>
      <c r="G12" s="614"/>
      <c r="H12" s="615"/>
      <c r="I12" s="616" t="s">
        <v>155</v>
      </c>
      <c r="J12" s="617">
        <v>42725</v>
      </c>
      <c r="K12" s="618">
        <v>42732</v>
      </c>
      <c r="L12" s="619" t="s">
        <v>242</v>
      </c>
      <c r="M12" s="620" t="s">
        <v>408</v>
      </c>
      <c r="N12" s="621" t="s">
        <v>406</v>
      </c>
      <c r="O12" s="619" t="s">
        <v>211</v>
      </c>
      <c r="P12" s="150"/>
      <c r="Q12" s="30"/>
    </row>
    <row r="13" spans="1:17" s="117" customFormat="1" ht="45" customHeight="1">
      <c r="A13" s="622" t="s">
        <v>154</v>
      </c>
      <c r="B13" s="623" t="s">
        <v>85</v>
      </c>
      <c r="C13" s="624" t="s">
        <v>305</v>
      </c>
      <c r="D13" s="625">
        <v>42730</v>
      </c>
      <c r="E13" s="626">
        <v>42375</v>
      </c>
      <c r="F13" s="627" t="s">
        <v>299</v>
      </c>
      <c r="G13" s="628" t="s">
        <v>331</v>
      </c>
      <c r="H13" s="628" t="s">
        <v>335</v>
      </c>
      <c r="I13" s="629" t="s">
        <v>298</v>
      </c>
      <c r="J13" s="630"/>
      <c r="K13" s="631"/>
      <c r="L13" s="632" t="s">
        <v>17</v>
      </c>
      <c r="M13" s="633"/>
      <c r="N13" s="634"/>
      <c r="O13" s="632" t="s">
        <v>17</v>
      </c>
      <c r="P13" s="559"/>
      <c r="Q13" s="560"/>
    </row>
    <row r="14" spans="1:17" s="117" customFormat="1" ht="45" customHeight="1">
      <c r="A14" s="574" t="s">
        <v>352</v>
      </c>
      <c r="B14" s="575" t="s">
        <v>87</v>
      </c>
      <c r="C14" s="576" t="s">
        <v>353</v>
      </c>
      <c r="D14" s="635">
        <v>42732</v>
      </c>
      <c r="E14" s="549">
        <v>42375</v>
      </c>
      <c r="F14" s="579" t="s">
        <v>320</v>
      </c>
      <c r="G14" s="580" t="s">
        <v>343</v>
      </c>
      <c r="H14" s="580" t="s">
        <v>357</v>
      </c>
      <c r="I14" s="581" t="s">
        <v>285</v>
      </c>
      <c r="J14" s="582"/>
      <c r="K14" s="583"/>
      <c r="L14" s="584" t="s">
        <v>17</v>
      </c>
      <c r="M14" s="585"/>
      <c r="N14" s="586"/>
      <c r="O14" s="584" t="s">
        <v>17</v>
      </c>
      <c r="P14" s="559"/>
      <c r="Q14" s="560"/>
    </row>
    <row r="15" spans="1:17" s="117" customFormat="1" ht="45" customHeight="1">
      <c r="A15" s="587" t="s">
        <v>162</v>
      </c>
      <c r="B15" s="575" t="s">
        <v>28</v>
      </c>
      <c r="C15" s="588" t="s">
        <v>172</v>
      </c>
      <c r="D15" s="577">
        <v>42731</v>
      </c>
      <c r="E15" s="636">
        <v>42379</v>
      </c>
      <c r="F15" s="591" t="s">
        <v>321</v>
      </c>
      <c r="G15" s="592" t="s">
        <v>373</v>
      </c>
      <c r="H15" s="592" t="s">
        <v>362</v>
      </c>
      <c r="I15" s="593" t="s">
        <v>234</v>
      </c>
      <c r="J15" s="594"/>
      <c r="K15" s="595"/>
      <c r="L15" s="596" t="s">
        <v>17</v>
      </c>
      <c r="M15" s="597"/>
      <c r="N15" s="598"/>
      <c r="O15" s="591" t="s">
        <v>17</v>
      </c>
      <c r="P15" s="559"/>
      <c r="Q15" s="560"/>
    </row>
    <row r="16" spans="1:17" s="117" customFormat="1" ht="45" customHeight="1">
      <c r="A16" s="545" t="s">
        <v>152</v>
      </c>
      <c r="B16" s="546" t="s">
        <v>86</v>
      </c>
      <c r="C16" s="547" t="s">
        <v>323</v>
      </c>
      <c r="D16" s="577" t="s">
        <v>368</v>
      </c>
      <c r="E16" s="636">
        <v>42380</v>
      </c>
      <c r="F16" s="601" t="s">
        <v>234</v>
      </c>
      <c r="G16" s="602" t="s">
        <v>374</v>
      </c>
      <c r="H16" s="602" t="s">
        <v>360</v>
      </c>
      <c r="I16" s="603" t="s">
        <v>322</v>
      </c>
      <c r="J16" s="604"/>
      <c r="K16" s="605"/>
      <c r="L16" s="579" t="s">
        <v>17</v>
      </c>
      <c r="M16" s="606"/>
      <c r="N16" s="607"/>
      <c r="O16" s="584" t="s">
        <v>17</v>
      </c>
      <c r="P16" s="559"/>
      <c r="Q16" s="560"/>
    </row>
    <row r="17" spans="1:17" ht="45" customHeight="1">
      <c r="A17" s="637" t="s">
        <v>67</v>
      </c>
      <c r="B17" s="638" t="s">
        <v>157</v>
      </c>
      <c r="C17" s="639" t="s">
        <v>305</v>
      </c>
      <c r="D17" s="640"/>
      <c r="E17" s="641"/>
      <c r="F17" s="642" t="s">
        <v>17</v>
      </c>
      <c r="G17" s="643"/>
      <c r="H17" s="644"/>
      <c r="I17" s="645" t="s">
        <v>17</v>
      </c>
      <c r="J17" s="640">
        <v>42733</v>
      </c>
      <c r="K17" s="646">
        <v>42375</v>
      </c>
      <c r="L17" s="647" t="s">
        <v>300</v>
      </c>
      <c r="M17" s="648" t="s">
        <v>409</v>
      </c>
      <c r="N17" s="649" t="s">
        <v>407</v>
      </c>
      <c r="O17" s="647" t="s">
        <v>233</v>
      </c>
      <c r="P17" s="150"/>
      <c r="Q17" s="30"/>
    </row>
    <row r="22" spans="9:11" ht="21.75" customHeight="1">
      <c r="I22" s="111"/>
      <c r="J22" s="111"/>
      <c r="K22" s="111"/>
    </row>
    <row r="27" spans="1:5" ht="21.75" customHeight="1">
      <c r="A27" s="132"/>
      <c r="B27" s="133"/>
      <c r="C27" s="134"/>
      <c r="D27" s="134"/>
      <c r="E27" s="134"/>
    </row>
  </sheetData>
  <sheetProtection/>
  <mergeCells count="3">
    <mergeCell ref="C1:O1"/>
    <mergeCell ref="C2:O2"/>
    <mergeCell ref="A6:B6"/>
  </mergeCells>
  <hyperlinks>
    <hyperlink ref="I3" r:id="rId1" display="http://www.sinotrans.co.jp/"/>
  </hyperlinks>
  <printOptions horizontalCentered="1" verticalCentered="1"/>
  <pageMargins left="0.5511811023622047" right="0.31496062992125984" top="0.2362204724409449" bottom="0.1968503937007874" header="0.1968503937007874" footer="0.1968503937007874"/>
  <pageSetup fitToHeight="1" fitToWidth="1" horizontalDpi="600" verticalDpi="600" orientation="portrait" paperSize="9" scale="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0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1.3984375" style="4" customWidth="1"/>
    <col min="2" max="2" width="5.69921875" style="38" customWidth="1"/>
    <col min="3" max="5" width="7.59765625" style="1" customWidth="1"/>
    <col min="6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688" t="s">
        <v>30</v>
      </c>
      <c r="D2" s="688"/>
      <c r="E2" s="688"/>
      <c r="F2" s="688"/>
      <c r="G2" s="688"/>
      <c r="H2" s="688"/>
      <c r="I2" s="688"/>
      <c r="J2" s="688"/>
      <c r="K2" s="688"/>
      <c r="L2" s="688"/>
    </row>
    <row r="3" spans="1:12" ht="23.25" customHeight="1">
      <c r="A3" s="2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2:12" ht="14.25" customHeight="1">
      <c r="B4" s="6"/>
      <c r="F4" s="62"/>
      <c r="G4" s="62"/>
      <c r="H4" s="62"/>
      <c r="I4" s="25"/>
      <c r="J4" s="25"/>
      <c r="K4" s="25"/>
      <c r="L4" s="11"/>
    </row>
    <row r="5" spans="2:12" ht="15" customHeight="1">
      <c r="B5" s="6"/>
      <c r="F5" s="62"/>
      <c r="G5" s="62"/>
      <c r="H5" s="62"/>
      <c r="I5" s="25"/>
      <c r="J5" s="25"/>
      <c r="K5" s="25"/>
      <c r="L5" s="11"/>
    </row>
    <row r="6" spans="2:12" ht="15" customHeight="1">
      <c r="B6" s="6"/>
      <c r="F6" s="62"/>
      <c r="G6" s="62"/>
      <c r="H6" s="62"/>
      <c r="I6" s="25"/>
      <c r="J6" s="25"/>
      <c r="K6" s="25"/>
      <c r="L6" s="11"/>
    </row>
    <row r="7" spans="1:12" s="13" customFormat="1" ht="19.5" customHeight="1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1"/>
    </row>
    <row r="8" spans="1:12" ht="16.5" customHeight="1">
      <c r="A8" s="9" t="s">
        <v>46</v>
      </c>
      <c r="B8" s="39"/>
      <c r="F8" s="5"/>
      <c r="G8" s="5"/>
      <c r="H8" s="5"/>
      <c r="I8" s="5"/>
      <c r="J8" s="5"/>
      <c r="K8" s="5"/>
      <c r="L8" s="5"/>
    </row>
    <row r="9" spans="1:13" ht="24.75" customHeight="1">
      <c r="A9" s="693" t="s">
        <v>21</v>
      </c>
      <c r="B9" s="694"/>
      <c r="C9" s="138" t="s">
        <v>22</v>
      </c>
      <c r="D9" s="64" t="s">
        <v>318</v>
      </c>
      <c r="E9" s="334" t="s">
        <v>319</v>
      </c>
      <c r="F9" s="372" t="s">
        <v>3</v>
      </c>
      <c r="G9" s="373" t="s">
        <v>318</v>
      </c>
      <c r="H9" s="321" t="s">
        <v>319</v>
      </c>
      <c r="I9" s="374" t="s">
        <v>4</v>
      </c>
      <c r="J9" s="375" t="s">
        <v>318</v>
      </c>
      <c r="K9" s="376" t="s">
        <v>319</v>
      </c>
      <c r="L9" s="374" t="s">
        <v>5</v>
      </c>
      <c r="M9" s="32"/>
    </row>
    <row r="10" spans="1:12" s="63" customFormat="1" ht="54.75" customHeight="1">
      <c r="A10" s="175" t="s">
        <v>230</v>
      </c>
      <c r="B10" s="176" t="s">
        <v>70</v>
      </c>
      <c r="C10" s="198" t="s">
        <v>231</v>
      </c>
      <c r="D10" s="458">
        <v>42723</v>
      </c>
      <c r="E10" s="459">
        <v>42731</v>
      </c>
      <c r="F10" s="370" t="s">
        <v>223</v>
      </c>
      <c r="G10" s="465">
        <v>42724</v>
      </c>
      <c r="H10" s="466">
        <v>42732</v>
      </c>
      <c r="I10" s="371" t="s">
        <v>187</v>
      </c>
      <c r="J10" s="471">
        <v>42726</v>
      </c>
      <c r="K10" s="466">
        <v>42732</v>
      </c>
      <c r="L10" s="371" t="s">
        <v>222</v>
      </c>
    </row>
    <row r="11" spans="1:12" s="63" customFormat="1" ht="54.75" customHeight="1">
      <c r="A11" s="164" t="s">
        <v>89</v>
      </c>
      <c r="B11" s="165" t="s">
        <v>71</v>
      </c>
      <c r="C11" s="191" t="s">
        <v>232</v>
      </c>
      <c r="D11" s="460">
        <v>42723</v>
      </c>
      <c r="E11" s="461">
        <v>42731</v>
      </c>
      <c r="F11" s="166" t="s">
        <v>223</v>
      </c>
      <c r="G11" s="505">
        <v>42724</v>
      </c>
      <c r="H11" s="506">
        <v>42732</v>
      </c>
      <c r="I11" s="339" t="s">
        <v>187</v>
      </c>
      <c r="J11" s="472">
        <v>42725</v>
      </c>
      <c r="K11" s="467">
        <v>42732</v>
      </c>
      <c r="L11" s="339" t="s">
        <v>188</v>
      </c>
    </row>
    <row r="12" spans="1:12" s="63" customFormat="1" ht="54.75" customHeight="1">
      <c r="A12" s="195" t="s">
        <v>110</v>
      </c>
      <c r="B12" s="196" t="s">
        <v>70</v>
      </c>
      <c r="C12" s="197" t="s">
        <v>272</v>
      </c>
      <c r="D12" s="462">
        <v>42724</v>
      </c>
      <c r="E12" s="397">
        <v>42732</v>
      </c>
      <c r="F12" s="140" t="s">
        <v>274</v>
      </c>
      <c r="G12" s="468">
        <v>42724</v>
      </c>
      <c r="H12" s="469">
        <v>42732</v>
      </c>
      <c r="I12" s="362" t="s">
        <v>201</v>
      </c>
      <c r="J12" s="473">
        <v>42733</v>
      </c>
      <c r="K12" s="508">
        <v>42375</v>
      </c>
      <c r="L12" s="362" t="s">
        <v>251</v>
      </c>
    </row>
    <row r="13" spans="1:12" s="63" customFormat="1" ht="54.75" customHeight="1">
      <c r="A13" s="190" t="s">
        <v>271</v>
      </c>
      <c r="B13" s="156" t="s">
        <v>71</v>
      </c>
      <c r="C13" s="247" t="s">
        <v>273</v>
      </c>
      <c r="D13" s="463">
        <v>42724</v>
      </c>
      <c r="E13" s="464">
        <v>42732</v>
      </c>
      <c r="F13" s="166" t="s">
        <v>274</v>
      </c>
      <c r="G13" s="505">
        <v>42724</v>
      </c>
      <c r="H13" s="506">
        <v>42732</v>
      </c>
      <c r="I13" s="339" t="s">
        <v>201</v>
      </c>
      <c r="J13" s="472">
        <v>42732</v>
      </c>
      <c r="K13" s="509">
        <v>42374</v>
      </c>
      <c r="L13" s="339" t="s">
        <v>202</v>
      </c>
    </row>
    <row r="14" spans="1:12" s="63" customFormat="1" ht="54.75" customHeight="1">
      <c r="A14" s="195" t="s">
        <v>209</v>
      </c>
      <c r="B14" s="196" t="s">
        <v>70</v>
      </c>
      <c r="C14" s="197" t="s">
        <v>305</v>
      </c>
      <c r="D14" s="462">
        <v>42731</v>
      </c>
      <c r="E14" s="397">
        <v>42379</v>
      </c>
      <c r="F14" s="140" t="s">
        <v>309</v>
      </c>
      <c r="G14" s="468">
        <v>42732</v>
      </c>
      <c r="H14" s="469">
        <v>42380</v>
      </c>
      <c r="I14" s="362" t="s">
        <v>214</v>
      </c>
      <c r="J14" s="510">
        <v>42374</v>
      </c>
      <c r="K14" s="469">
        <v>42382</v>
      </c>
      <c r="L14" s="362" t="s">
        <v>308</v>
      </c>
    </row>
    <row r="15" spans="1:12" s="63" customFormat="1" ht="54.75" customHeight="1">
      <c r="A15" s="190" t="s">
        <v>89</v>
      </c>
      <c r="B15" s="156" t="s">
        <v>71</v>
      </c>
      <c r="C15" s="191" t="s">
        <v>324</v>
      </c>
      <c r="D15" s="460">
        <v>42731</v>
      </c>
      <c r="E15" s="461">
        <v>42379</v>
      </c>
      <c r="F15" s="252" t="s">
        <v>309</v>
      </c>
      <c r="G15" s="507">
        <v>42732</v>
      </c>
      <c r="H15" s="470">
        <v>42380</v>
      </c>
      <c r="I15" s="183" t="s">
        <v>214</v>
      </c>
      <c r="J15" s="511">
        <v>42373</v>
      </c>
      <c r="K15" s="470">
        <v>42381</v>
      </c>
      <c r="L15" s="183" t="s">
        <v>215</v>
      </c>
    </row>
    <row r="16" spans="1:12" s="63" customFormat="1" ht="19.5" customHeight="1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</row>
    <row r="17" spans="1:12" s="13" customFormat="1" ht="21">
      <c r="A17" s="697"/>
      <c r="B17" s="697"/>
      <c r="C17" s="697"/>
      <c r="D17" s="697"/>
      <c r="E17" s="697"/>
      <c r="F17" s="697"/>
      <c r="G17" s="697"/>
      <c r="H17" s="697"/>
      <c r="I17" s="697"/>
      <c r="J17" s="697"/>
      <c r="K17" s="697"/>
      <c r="L17" s="697"/>
    </row>
    <row r="18" spans="1:12" s="13" customFormat="1" ht="15">
      <c r="A18" s="674"/>
      <c r="B18" s="674"/>
      <c r="C18" s="674"/>
      <c r="D18" s="674"/>
      <c r="E18" s="674"/>
      <c r="F18" s="674"/>
      <c r="G18" s="674"/>
      <c r="H18" s="674"/>
      <c r="I18" s="674"/>
      <c r="J18" s="674"/>
      <c r="K18" s="674"/>
      <c r="L18" s="674"/>
    </row>
    <row r="19" spans="1:12" s="13" customFormat="1" ht="15">
      <c r="A19" s="674"/>
      <c r="B19" s="674"/>
      <c r="C19" s="674"/>
      <c r="D19" s="674"/>
      <c r="E19" s="674"/>
      <c r="F19" s="674"/>
      <c r="G19" s="674"/>
      <c r="H19" s="674"/>
      <c r="I19" s="674"/>
      <c r="J19" s="674"/>
      <c r="K19" s="674"/>
      <c r="L19" s="674"/>
    </row>
    <row r="20" spans="1:12" s="13" customFormat="1" ht="14.25">
      <c r="A20" s="696"/>
      <c r="B20" s="696"/>
      <c r="C20" s="696"/>
      <c r="D20" s="108"/>
      <c r="E20" s="108"/>
      <c r="F20" s="16"/>
      <c r="G20" s="16"/>
      <c r="H20" s="16"/>
      <c r="I20" s="16"/>
      <c r="J20" s="16"/>
      <c r="K20" s="16"/>
      <c r="L20" s="17"/>
    </row>
    <row r="21" spans="1:12" s="13" customFormat="1" ht="14.25">
      <c r="A21" s="695"/>
      <c r="B21" s="695"/>
      <c r="C21" s="695"/>
      <c r="D21" s="107"/>
      <c r="E21" s="107"/>
      <c r="F21" s="18"/>
      <c r="G21" s="18"/>
      <c r="H21" s="18"/>
      <c r="I21" s="18"/>
      <c r="J21" s="18"/>
      <c r="K21" s="18"/>
      <c r="L21" s="19"/>
    </row>
    <row r="22" spans="1:12" ht="14.25">
      <c r="A22" s="13"/>
      <c r="B22" s="36"/>
      <c r="C22" s="13"/>
      <c r="D22" s="13"/>
      <c r="E22" s="13"/>
      <c r="F22" s="13"/>
      <c r="G22" s="13"/>
      <c r="H22" s="13"/>
      <c r="I22" s="15"/>
      <c r="J22" s="15"/>
      <c r="K22" s="15"/>
      <c r="L22" s="15"/>
    </row>
    <row r="23" spans="1:12" ht="14.25">
      <c r="A23" s="20"/>
      <c r="B23" s="36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4.25">
      <c r="A24" s="20"/>
      <c r="B24" s="36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4.25">
      <c r="A25" s="20"/>
      <c r="B25" s="36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4.25">
      <c r="A26" s="13"/>
      <c r="B26" s="36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4.25">
      <c r="A27" s="13"/>
      <c r="B27" s="36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4.25">
      <c r="A28" s="13"/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ht="14.25">
      <c r="L29" s="15"/>
    </row>
    <row r="30" ht="14.25">
      <c r="L30" s="15"/>
    </row>
  </sheetData>
  <sheetProtection/>
  <mergeCells count="10">
    <mergeCell ref="C2:L2"/>
    <mergeCell ref="C3:L3"/>
    <mergeCell ref="A7:L7"/>
    <mergeCell ref="A16:L16"/>
    <mergeCell ref="A9:B9"/>
    <mergeCell ref="A21:C21"/>
    <mergeCell ref="A20:C20"/>
    <mergeCell ref="A17:L17"/>
    <mergeCell ref="A19:L19"/>
    <mergeCell ref="A18:L18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"/>
  <sheetViews>
    <sheetView zoomScale="80" zoomScaleNormal="80" workbookViewId="0" topLeftCell="A1">
      <selection activeCell="A1" sqref="A1"/>
    </sheetView>
  </sheetViews>
  <sheetFormatPr defaultColWidth="8.796875" defaultRowHeight="14.25"/>
  <cols>
    <col min="1" max="1" width="20.19921875" style="2" customWidth="1"/>
    <col min="2" max="2" width="6.8984375" style="6" customWidth="1"/>
    <col min="3" max="3" width="8.09765625" style="1" customWidth="1"/>
    <col min="4" max="15" width="11.59765625" style="1" customWidth="1"/>
    <col min="16" max="16384" width="9" style="4" customWidth="1"/>
  </cols>
  <sheetData>
    <row r="1" spans="1:15" ht="34.5" customHeight="1">
      <c r="A1"/>
      <c r="C1" s="22"/>
      <c r="D1" s="22"/>
      <c r="E1" s="22"/>
      <c r="F1" s="688" t="s">
        <v>30</v>
      </c>
      <c r="G1" s="688"/>
      <c r="H1" s="688"/>
      <c r="I1" s="688"/>
      <c r="J1" s="688"/>
      <c r="K1" s="688"/>
      <c r="L1" s="688"/>
      <c r="M1" s="688"/>
      <c r="N1" s="688"/>
      <c r="O1" s="688"/>
    </row>
    <row r="2" ht="19.5" customHeight="1"/>
    <row r="3" spans="6:15" ht="14.25">
      <c r="F3" s="81"/>
      <c r="G3" s="81"/>
      <c r="H3" s="81"/>
      <c r="I3" s="90"/>
      <c r="J3" s="90"/>
      <c r="K3" s="90"/>
      <c r="L3" s="82"/>
      <c r="M3" s="82"/>
      <c r="N3" s="82"/>
      <c r="O3" s="83"/>
    </row>
    <row r="4" spans="6:15" ht="14.25">
      <c r="F4" s="62"/>
      <c r="G4" s="62"/>
      <c r="H4" s="62"/>
      <c r="I4" s="25"/>
      <c r="J4" s="25"/>
      <c r="K4" s="25"/>
      <c r="L4" s="5"/>
      <c r="M4" s="5"/>
      <c r="N4" s="5"/>
      <c r="O4" s="11"/>
    </row>
    <row r="5" spans="1:16" ht="16.5" customHeight="1">
      <c r="A5" s="23"/>
      <c r="B5" s="4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5" s="13" customFormat="1" ht="18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6" ht="16.5" customHeight="1">
      <c r="A7" s="10" t="s">
        <v>40</v>
      </c>
      <c r="B7" s="54"/>
      <c r="C7" s="27"/>
      <c r="D7" s="27"/>
      <c r="E7" s="27"/>
      <c r="F7" s="27"/>
      <c r="G7" s="27"/>
      <c r="H7" s="27"/>
      <c r="I7" s="27"/>
      <c r="J7" s="27"/>
      <c r="K7" s="27"/>
      <c r="L7" s="137"/>
      <c r="M7" s="137"/>
      <c r="N7" s="137"/>
      <c r="O7" s="27"/>
      <c r="P7" s="1"/>
    </row>
    <row r="8" spans="1:15" ht="19.5" customHeight="1">
      <c r="A8" s="686" t="s">
        <v>21</v>
      </c>
      <c r="B8" s="687"/>
      <c r="C8" s="64" t="s">
        <v>22</v>
      </c>
      <c r="D8" s="64" t="s">
        <v>318</v>
      </c>
      <c r="E8" s="64" t="s">
        <v>297</v>
      </c>
      <c r="F8" s="47" t="s">
        <v>44</v>
      </c>
      <c r="G8" s="64" t="s">
        <v>318</v>
      </c>
      <c r="H8" s="64" t="s">
        <v>297</v>
      </c>
      <c r="I8" s="319" t="s">
        <v>45</v>
      </c>
      <c r="J8" s="64" t="s">
        <v>318</v>
      </c>
      <c r="K8" s="64" t="s">
        <v>297</v>
      </c>
      <c r="L8" s="68" t="s">
        <v>15</v>
      </c>
      <c r="M8" s="64" t="s">
        <v>318</v>
      </c>
      <c r="N8" s="64" t="s">
        <v>297</v>
      </c>
      <c r="O8" s="68" t="s">
        <v>11</v>
      </c>
    </row>
    <row r="9" spans="1:16" s="13" customFormat="1" ht="40.5" customHeight="1">
      <c r="A9" s="312" t="s">
        <v>95</v>
      </c>
      <c r="B9" s="313" t="s">
        <v>73</v>
      </c>
      <c r="C9" s="331" t="s">
        <v>365</v>
      </c>
      <c r="D9" s="519">
        <v>42724</v>
      </c>
      <c r="E9" s="519">
        <v>42732</v>
      </c>
      <c r="F9" s="141" t="s">
        <v>276</v>
      </c>
      <c r="G9" s="477">
        <v>42726</v>
      </c>
      <c r="H9" s="478">
        <v>42732</v>
      </c>
      <c r="I9" s="378" t="s">
        <v>277</v>
      </c>
      <c r="J9" s="484"/>
      <c r="K9" s="485"/>
      <c r="L9" s="163" t="s">
        <v>17</v>
      </c>
      <c r="M9" s="484"/>
      <c r="N9" s="492"/>
      <c r="O9" s="163" t="s">
        <v>17</v>
      </c>
      <c r="P9" s="63"/>
    </row>
    <row r="10" spans="1:15" s="13" customFormat="1" ht="40.5" customHeight="1">
      <c r="A10" s="193" t="s">
        <v>93</v>
      </c>
      <c r="B10" s="194" t="s">
        <v>72</v>
      </c>
      <c r="C10" s="330" t="s">
        <v>366</v>
      </c>
      <c r="D10" s="520">
        <v>42726</v>
      </c>
      <c r="E10" s="543">
        <v>42732</v>
      </c>
      <c r="F10" s="130" t="s">
        <v>278</v>
      </c>
      <c r="G10" s="477">
        <v>42728</v>
      </c>
      <c r="H10" s="544">
        <v>42732</v>
      </c>
      <c r="I10" s="379" t="s">
        <v>279</v>
      </c>
      <c r="J10" s="486"/>
      <c r="K10" s="487"/>
      <c r="L10" s="383" t="s">
        <v>17</v>
      </c>
      <c r="M10" s="486"/>
      <c r="N10" s="487"/>
      <c r="O10" s="131" t="s">
        <v>17</v>
      </c>
    </row>
    <row r="11" spans="1:15" s="13" customFormat="1" ht="40.5" customHeight="1">
      <c r="A11" s="192" t="s">
        <v>170</v>
      </c>
      <c r="B11" s="71" t="s">
        <v>74</v>
      </c>
      <c r="C11" s="179" t="s">
        <v>280</v>
      </c>
      <c r="D11" s="521">
        <v>42724</v>
      </c>
      <c r="E11" s="521">
        <v>42732</v>
      </c>
      <c r="F11" s="239" t="s">
        <v>281</v>
      </c>
      <c r="G11" s="481">
        <v>42724</v>
      </c>
      <c r="H11" s="479">
        <v>42732</v>
      </c>
      <c r="I11" s="382" t="s">
        <v>277</v>
      </c>
      <c r="J11" s="488"/>
      <c r="K11" s="489"/>
      <c r="L11" s="385" t="s">
        <v>17</v>
      </c>
      <c r="M11" s="488"/>
      <c r="N11" s="489"/>
      <c r="O11" s="240" t="s">
        <v>17</v>
      </c>
    </row>
    <row r="12" spans="1:15" s="63" customFormat="1" ht="40.5" customHeight="1">
      <c r="A12" s="314" t="s">
        <v>67</v>
      </c>
      <c r="B12" s="173" t="s">
        <v>75</v>
      </c>
      <c r="C12" s="315" t="s">
        <v>275</v>
      </c>
      <c r="D12" s="475"/>
      <c r="E12" s="475"/>
      <c r="F12" s="316" t="s">
        <v>17</v>
      </c>
      <c r="G12" s="495"/>
      <c r="H12" s="496"/>
      <c r="I12" s="497" t="s">
        <v>17</v>
      </c>
      <c r="J12" s="498">
        <v>42724</v>
      </c>
      <c r="K12" s="499">
        <v>42732</v>
      </c>
      <c r="L12" s="500" t="s">
        <v>282</v>
      </c>
      <c r="M12" s="498">
        <v>42724</v>
      </c>
      <c r="N12" s="499">
        <v>42732</v>
      </c>
      <c r="O12" s="500" t="s">
        <v>281</v>
      </c>
    </row>
    <row r="13" spans="1:15" s="13" customFormat="1" ht="40.5" customHeight="1">
      <c r="A13" s="193" t="s">
        <v>325</v>
      </c>
      <c r="B13" s="194" t="s">
        <v>72</v>
      </c>
      <c r="C13" s="241" t="s">
        <v>367</v>
      </c>
      <c r="D13" s="522">
        <v>42731</v>
      </c>
      <c r="E13" s="512">
        <v>42375</v>
      </c>
      <c r="F13" s="130" t="s">
        <v>348</v>
      </c>
      <c r="G13" s="480">
        <v>42732</v>
      </c>
      <c r="H13" s="515">
        <v>42375</v>
      </c>
      <c r="I13" s="501" t="s">
        <v>289</v>
      </c>
      <c r="J13" s="484"/>
      <c r="K13" s="492"/>
      <c r="L13" s="502" t="s">
        <v>17</v>
      </c>
      <c r="M13" s="484"/>
      <c r="N13" s="492"/>
      <c r="O13" s="502" t="s">
        <v>17</v>
      </c>
    </row>
    <row r="14" spans="1:16" s="13" customFormat="1" ht="40.5" customHeight="1">
      <c r="A14" s="386" t="s">
        <v>95</v>
      </c>
      <c r="B14" s="237" t="s">
        <v>73</v>
      </c>
      <c r="C14" s="238" t="s">
        <v>367</v>
      </c>
      <c r="D14" s="476">
        <v>42730</v>
      </c>
      <c r="E14" s="513">
        <v>42375</v>
      </c>
      <c r="F14" s="141" t="s">
        <v>349</v>
      </c>
      <c r="G14" s="477">
        <v>42732</v>
      </c>
      <c r="H14" s="516">
        <v>42375</v>
      </c>
      <c r="I14" s="493" t="s">
        <v>285</v>
      </c>
      <c r="J14" s="486"/>
      <c r="K14" s="474"/>
      <c r="L14" s="494" t="s">
        <v>17</v>
      </c>
      <c r="M14" s="486"/>
      <c r="N14" s="487"/>
      <c r="O14" s="494" t="s">
        <v>17</v>
      </c>
      <c r="P14" s="63"/>
    </row>
    <row r="15" spans="1:15" s="13" customFormat="1" ht="40.5" customHeight="1">
      <c r="A15" s="192" t="s">
        <v>170</v>
      </c>
      <c r="B15" s="71" t="s">
        <v>74</v>
      </c>
      <c r="C15" s="179" t="s">
        <v>326</v>
      </c>
      <c r="D15" s="521">
        <v>42732</v>
      </c>
      <c r="E15" s="514">
        <v>42375</v>
      </c>
      <c r="F15" s="167" t="s">
        <v>320</v>
      </c>
      <c r="G15" s="481">
        <v>42731</v>
      </c>
      <c r="H15" s="517">
        <v>42375</v>
      </c>
      <c r="I15" s="380" t="s">
        <v>327</v>
      </c>
      <c r="J15" s="490"/>
      <c r="K15" s="491"/>
      <c r="L15" s="384" t="s">
        <v>17</v>
      </c>
      <c r="M15" s="490"/>
      <c r="N15" s="491"/>
      <c r="O15" s="168" t="s">
        <v>17</v>
      </c>
    </row>
    <row r="16" spans="1:15" s="63" customFormat="1" ht="40.5" customHeight="1">
      <c r="A16" s="318" t="s">
        <v>171</v>
      </c>
      <c r="B16" s="170" t="s">
        <v>75</v>
      </c>
      <c r="C16" s="317" t="s">
        <v>315</v>
      </c>
      <c r="D16" s="475"/>
      <c r="E16" s="475"/>
      <c r="F16" s="329" t="s">
        <v>17</v>
      </c>
      <c r="G16" s="482"/>
      <c r="H16" s="483"/>
      <c r="I16" s="381" t="s">
        <v>17</v>
      </c>
      <c r="J16" s="503">
        <v>42728</v>
      </c>
      <c r="K16" s="518">
        <v>42375</v>
      </c>
      <c r="L16" s="200" t="s">
        <v>328</v>
      </c>
      <c r="M16" s="542">
        <v>42731</v>
      </c>
      <c r="N16" s="518">
        <v>42375</v>
      </c>
      <c r="O16" s="200" t="s">
        <v>320</v>
      </c>
    </row>
  </sheetData>
  <sheetProtection scenarios="1"/>
  <mergeCells count="2">
    <mergeCell ref="F1:O1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54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11"/>
  <sheetViews>
    <sheetView zoomScale="85" zoomScaleNormal="85" zoomScaleSheetLayoutView="70" workbookViewId="0" topLeftCell="A1">
      <selection activeCell="A1" sqref="A1:I1"/>
    </sheetView>
  </sheetViews>
  <sheetFormatPr defaultColWidth="8.796875" defaultRowHeight="14.25"/>
  <cols>
    <col min="1" max="1" width="25.8984375" style="2" customWidth="1"/>
    <col min="2" max="2" width="10.59765625" style="6" customWidth="1"/>
    <col min="3" max="3" width="11.3984375" style="1" customWidth="1"/>
    <col min="4" max="5" width="11.59765625" style="1" customWidth="1"/>
    <col min="6" max="6" width="16.3984375" style="1" customWidth="1"/>
    <col min="7" max="7" width="11.5" style="1" customWidth="1"/>
    <col min="8" max="8" width="11.59765625" style="1" customWidth="1"/>
    <col min="9" max="9" width="16.3984375" style="1" customWidth="1"/>
    <col min="10" max="16384" width="9" style="4" customWidth="1"/>
  </cols>
  <sheetData>
    <row r="1" spans="1:9" ht="34.5" customHeight="1">
      <c r="A1" s="679" t="s">
        <v>175</v>
      </c>
      <c r="B1" s="679"/>
      <c r="C1" s="679"/>
      <c r="D1" s="679"/>
      <c r="E1" s="679"/>
      <c r="F1" s="679"/>
      <c r="G1" s="679"/>
      <c r="H1" s="679"/>
      <c r="I1" s="679"/>
    </row>
    <row r="2" spans="1:9" ht="19.5" customHeight="1">
      <c r="A2" s="680" t="s">
        <v>33</v>
      </c>
      <c r="B2" s="680"/>
      <c r="C2" s="680"/>
      <c r="D2" s="680"/>
      <c r="E2" s="680"/>
      <c r="F2" s="680"/>
      <c r="G2" s="680"/>
      <c r="H2" s="680"/>
      <c r="I2" s="680"/>
    </row>
    <row r="3" spans="6:8" ht="13.5">
      <c r="F3" s="90"/>
      <c r="G3" s="90"/>
      <c r="H3" s="90"/>
    </row>
    <row r="4" ht="12"/>
    <row r="5" spans="1:10" ht="16.5" customHeight="1">
      <c r="A5" s="23"/>
      <c r="B5" s="41"/>
      <c r="C5" s="23"/>
      <c r="D5" s="23"/>
      <c r="E5" s="23"/>
      <c r="F5" s="23"/>
      <c r="G5" s="23"/>
      <c r="H5" s="23"/>
      <c r="I5" s="23"/>
      <c r="J5" s="21"/>
    </row>
    <row r="6" spans="1:9" s="13" customFormat="1" ht="18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10" ht="16.5" customHeight="1">
      <c r="A7" s="10" t="s">
        <v>176</v>
      </c>
      <c r="B7" s="54"/>
      <c r="C7" s="27"/>
      <c r="D7" s="27"/>
      <c r="E7" s="27"/>
      <c r="F7" s="27"/>
      <c r="G7" s="27"/>
      <c r="H7" s="27"/>
      <c r="I7" s="27"/>
      <c r="J7" s="1"/>
    </row>
    <row r="8" spans="1:9" ht="26.25" customHeight="1">
      <c r="A8" s="686" t="s">
        <v>177</v>
      </c>
      <c r="B8" s="687"/>
      <c r="C8" s="64" t="s">
        <v>178</v>
      </c>
      <c r="D8" s="334" t="s">
        <v>329</v>
      </c>
      <c r="E8" s="334" t="s">
        <v>330</v>
      </c>
      <c r="F8" s="377" t="s">
        <v>4</v>
      </c>
      <c r="G8" s="360" t="s">
        <v>329</v>
      </c>
      <c r="H8" s="64" t="s">
        <v>330</v>
      </c>
      <c r="I8" s="319" t="s">
        <v>7</v>
      </c>
    </row>
    <row r="9" spans="1:9" s="42" customFormat="1" ht="31.5" customHeight="1">
      <c r="A9" s="326" t="s">
        <v>179</v>
      </c>
      <c r="B9" s="172" t="s">
        <v>180</v>
      </c>
      <c r="C9" s="153" t="s">
        <v>181</v>
      </c>
      <c r="D9" s="139"/>
      <c r="E9" s="139"/>
      <c r="F9" s="387" t="s">
        <v>182</v>
      </c>
      <c r="G9" s="390"/>
      <c r="H9" s="389"/>
      <c r="I9" s="320" t="s">
        <v>183</v>
      </c>
    </row>
    <row r="10" spans="1:10" s="63" customFormat="1" ht="62.25" customHeight="1">
      <c r="A10" s="324" t="s">
        <v>193</v>
      </c>
      <c r="B10" s="321" t="s">
        <v>195</v>
      </c>
      <c r="C10" s="323" t="s">
        <v>194</v>
      </c>
      <c r="D10" s="651" t="s">
        <v>430</v>
      </c>
      <c r="E10" s="651" t="s">
        <v>431</v>
      </c>
      <c r="F10" s="388" t="s">
        <v>196</v>
      </c>
      <c r="G10" s="534" t="s">
        <v>420</v>
      </c>
      <c r="H10" s="535" t="s">
        <v>421</v>
      </c>
      <c r="I10" s="322" t="s">
        <v>197</v>
      </c>
      <c r="J10" s="13"/>
    </row>
    <row r="11" spans="1:9" s="13" customFormat="1" ht="62.25" customHeight="1">
      <c r="A11" s="324" t="s">
        <v>184</v>
      </c>
      <c r="B11" s="321" t="s">
        <v>185</v>
      </c>
      <c r="C11" s="323" t="s">
        <v>206</v>
      </c>
      <c r="D11" s="651" t="s">
        <v>432</v>
      </c>
      <c r="E11" s="652" t="s">
        <v>433</v>
      </c>
      <c r="F11" s="388" t="s">
        <v>207</v>
      </c>
      <c r="G11" s="653" t="s">
        <v>432</v>
      </c>
      <c r="H11" s="654" t="s">
        <v>433</v>
      </c>
      <c r="I11" s="322" t="s">
        <v>208</v>
      </c>
    </row>
  </sheetData>
  <sheetProtection scenarios="1"/>
  <mergeCells count="3">
    <mergeCell ref="A1:I1"/>
    <mergeCell ref="A2:I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74" r:id="rId2"/>
  <colBreaks count="1" manualBreakCount="1">
    <brk id="9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SINO11</cp:lastModifiedBy>
  <cp:lastPrinted>2016-12-21T08:08:45Z</cp:lastPrinted>
  <dcterms:created xsi:type="dcterms:W3CDTF">2000-01-10T02:46:04Z</dcterms:created>
  <dcterms:modified xsi:type="dcterms:W3CDTF">2016-12-21T08:08:48Z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